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<sst xmlns="http://schemas.openxmlformats.org/spreadsheetml/2006/main" count="123" uniqueCount="61">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</sst>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2" fontId="2" fillId="0" borderId="24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7" fontId="7" fillId="0" borderId="35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7" fontId="7" fillId="0" borderId="41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167" fontId="0" fillId="0" borderId="43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4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25765659"/>
        <c:axId val="30564340"/>
      </c:lineChart>
      <c:catAx>
        <c:axId val="25765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64340"/>
        <c:crosses val="autoZero"/>
        <c:auto val="1"/>
        <c:lblOffset val="100"/>
        <c:tickLblSkip val="1"/>
        <c:noMultiLvlLbl val="0"/>
      </c:catAx>
      <c:valAx>
        <c:axId val="30564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656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6643605"/>
        <c:axId val="59792446"/>
      </c:barChart>
      <c:catAx>
        <c:axId val="6643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92446"/>
        <c:crosses val="autoZero"/>
        <c:auto val="1"/>
        <c:lblOffset val="100"/>
        <c:tickLblSkip val="1"/>
        <c:noMultiLvlLbl val="0"/>
      </c:catAx>
      <c:valAx>
        <c:axId val="59792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36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1261103"/>
        <c:axId val="11349928"/>
      </c:lineChart>
      <c:catAx>
        <c:axId val="1261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9928"/>
        <c:crosses val="autoZero"/>
        <c:auto val="1"/>
        <c:lblOffset val="100"/>
        <c:tickLblSkip val="1"/>
        <c:noMultiLvlLbl val="0"/>
      </c:catAx>
      <c:valAx>
        <c:axId val="11349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11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35040489"/>
        <c:axId val="46928946"/>
      </c:lineChart>
      <c:catAx>
        <c:axId val="35040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28946"/>
        <c:crosses val="autoZero"/>
        <c:auto val="1"/>
        <c:lblOffset val="100"/>
        <c:tickLblSkip val="1"/>
        <c:noMultiLvlLbl val="0"/>
      </c:catAx>
      <c:valAx>
        <c:axId val="4692894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04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19707331"/>
        <c:axId val="43148252"/>
      </c:lineChart>
      <c:catAx>
        <c:axId val="1970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8252"/>
        <c:crosses val="autoZero"/>
        <c:auto val="1"/>
        <c:lblOffset val="100"/>
        <c:tickLblSkip val="1"/>
        <c:noMultiLvlLbl val="0"/>
      </c:catAx>
      <c:valAx>
        <c:axId val="43148252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073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52789949"/>
        <c:axId val="5347494"/>
      </c:radarChart>
      <c:catAx>
        <c:axId val="52789949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7494"/>
        <c:crosses val="autoZero"/>
        <c:auto val="0"/>
        <c:lblOffset val="100"/>
        <c:tickLblSkip val="1"/>
        <c:noMultiLvlLbl val="0"/>
      </c:catAx>
      <c:valAx>
        <c:axId val="534749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52789949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6782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9217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41182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4567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5582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8970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81">
      <selection activeCell="C218" sqref="C218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6" t="s">
        <v>56</v>
      </c>
    </row>
    <row r="3" spans="1:2" ht="13.5" thickBot="1">
      <c r="A3" s="1" t="s">
        <v>19</v>
      </c>
      <c r="B3" s="76">
        <v>11.201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47</v>
      </c>
      <c r="F4" s="10" t="s">
        <v>48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66" t="s">
        <v>9</v>
      </c>
      <c r="O4" s="65" t="s">
        <v>20</v>
      </c>
    </row>
    <row r="5" spans="1:15" ht="12.75">
      <c r="A5" s="4">
        <v>1</v>
      </c>
      <c r="B5" s="2">
        <v>9</v>
      </c>
      <c r="C5" s="2">
        <v>11.5</v>
      </c>
      <c r="D5" s="2">
        <v>7.5</v>
      </c>
      <c r="E5" s="2">
        <v>9.3</v>
      </c>
      <c r="F5" s="2">
        <v>9</v>
      </c>
      <c r="G5" s="2">
        <v>94</v>
      </c>
      <c r="H5" s="2">
        <v>1015.5</v>
      </c>
      <c r="I5" s="2">
        <v>0</v>
      </c>
      <c r="J5" s="2">
        <v>0</v>
      </c>
      <c r="K5" s="2">
        <v>8</v>
      </c>
      <c r="L5" s="2" t="s">
        <v>39</v>
      </c>
      <c r="M5" s="2">
        <v>0</v>
      </c>
      <c r="N5" s="2">
        <v>0</v>
      </c>
      <c r="O5" s="5"/>
    </row>
    <row r="6" spans="1:15" ht="12.75">
      <c r="A6" s="4">
        <v>2</v>
      </c>
      <c r="B6" s="2">
        <v>9</v>
      </c>
      <c r="C6" s="2">
        <v>13</v>
      </c>
      <c r="D6" s="2">
        <v>9.9</v>
      </c>
      <c r="E6" s="2">
        <v>12</v>
      </c>
      <c r="F6" s="2">
        <v>10.2</v>
      </c>
      <c r="G6" s="2">
        <v>74</v>
      </c>
      <c r="H6" s="2">
        <v>1007.4</v>
      </c>
      <c r="I6" s="2" t="s">
        <v>10</v>
      </c>
      <c r="J6" s="2">
        <v>2</v>
      </c>
      <c r="K6" s="2">
        <v>8</v>
      </c>
      <c r="L6" s="2" t="s">
        <v>41</v>
      </c>
      <c r="M6" s="2">
        <v>0.5</v>
      </c>
      <c r="N6" s="2">
        <v>0</v>
      </c>
      <c r="O6" s="5"/>
    </row>
    <row r="7" spans="1:15" ht="12.75">
      <c r="A7" s="4">
        <v>3</v>
      </c>
      <c r="B7" s="2">
        <v>9</v>
      </c>
      <c r="C7" s="2">
        <v>14.7</v>
      </c>
      <c r="D7" s="2">
        <v>9.9</v>
      </c>
      <c r="E7" s="2">
        <v>11.4</v>
      </c>
      <c r="F7" s="2">
        <v>9.3</v>
      </c>
      <c r="G7" s="2">
        <v>74</v>
      </c>
      <c r="H7" s="2">
        <v>1010</v>
      </c>
      <c r="I7" s="2" t="s">
        <v>50</v>
      </c>
      <c r="J7" s="2">
        <v>2</v>
      </c>
      <c r="K7" s="2">
        <v>2</v>
      </c>
      <c r="L7" s="2" t="s">
        <v>43</v>
      </c>
      <c r="M7" s="2">
        <v>1</v>
      </c>
      <c r="N7" s="2">
        <v>0</v>
      </c>
      <c r="O7" s="5"/>
    </row>
    <row r="8" spans="1:15" ht="12.75">
      <c r="A8" s="4">
        <v>4</v>
      </c>
      <c r="B8" s="2">
        <v>9</v>
      </c>
      <c r="C8" s="2">
        <v>16</v>
      </c>
      <c r="D8" s="2">
        <v>10.7</v>
      </c>
      <c r="E8" s="2">
        <v>16</v>
      </c>
      <c r="F8" s="2">
        <v>14.5</v>
      </c>
      <c r="G8" s="2">
        <v>85</v>
      </c>
      <c r="H8" s="2">
        <v>1013.9</v>
      </c>
      <c r="I8" s="2" t="s">
        <v>50</v>
      </c>
      <c r="J8" s="2">
        <v>3</v>
      </c>
      <c r="K8" s="2">
        <v>8</v>
      </c>
      <c r="L8" s="2" t="s">
        <v>41</v>
      </c>
      <c r="M8" s="2">
        <v>2</v>
      </c>
      <c r="N8" s="2">
        <v>0</v>
      </c>
      <c r="O8" s="5"/>
    </row>
    <row r="9" spans="1:15" ht="12.75">
      <c r="A9" s="4">
        <v>5</v>
      </c>
      <c r="B9" s="2">
        <v>9</v>
      </c>
      <c r="C9" s="2">
        <v>16.4</v>
      </c>
      <c r="D9" s="2">
        <v>13</v>
      </c>
      <c r="E9" s="2">
        <v>13.9</v>
      </c>
      <c r="F9" s="2">
        <v>12</v>
      </c>
      <c r="G9" s="2">
        <v>76</v>
      </c>
      <c r="H9" s="2">
        <v>1019.1</v>
      </c>
      <c r="I9" s="2" t="s">
        <v>50</v>
      </c>
      <c r="J9" s="2">
        <v>1</v>
      </c>
      <c r="K9" s="2">
        <v>7</v>
      </c>
      <c r="L9" s="2" t="s">
        <v>39</v>
      </c>
      <c r="M9" s="2">
        <v>0.5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14.5</v>
      </c>
      <c r="D10" s="2">
        <v>5.8</v>
      </c>
      <c r="E10" s="2">
        <v>7.3</v>
      </c>
      <c r="F10" s="2">
        <v>6.5</v>
      </c>
      <c r="G10" s="2">
        <v>85</v>
      </c>
      <c r="H10" s="2">
        <v>1018.2</v>
      </c>
      <c r="I10" s="2" t="s">
        <v>14</v>
      </c>
      <c r="J10" s="2">
        <v>1</v>
      </c>
      <c r="K10" s="2">
        <v>1</v>
      </c>
      <c r="L10" s="2" t="s">
        <v>43</v>
      </c>
      <c r="M10" s="2">
        <v>4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10.5</v>
      </c>
      <c r="D11" s="2">
        <v>1.8</v>
      </c>
      <c r="E11" s="2">
        <v>4.1</v>
      </c>
      <c r="F11" s="2">
        <v>3.9</v>
      </c>
      <c r="G11" s="2">
        <v>99</v>
      </c>
      <c r="H11" s="2">
        <v>1012.1</v>
      </c>
      <c r="I11" s="2" t="s">
        <v>59</v>
      </c>
      <c r="J11" s="2">
        <v>1</v>
      </c>
      <c r="K11" s="2">
        <v>2</v>
      </c>
      <c r="L11" s="2" t="s">
        <v>43</v>
      </c>
      <c r="M11" s="2">
        <v>2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8.4</v>
      </c>
      <c r="D12" s="2">
        <v>3.6</v>
      </c>
      <c r="E12" s="2">
        <v>5</v>
      </c>
      <c r="F12" s="2">
        <v>4.5</v>
      </c>
      <c r="G12" s="2">
        <v>90</v>
      </c>
      <c r="H12" s="2">
        <v>970.4</v>
      </c>
      <c r="I12" s="2" t="s">
        <v>16</v>
      </c>
      <c r="J12" s="2">
        <v>3</v>
      </c>
      <c r="K12" s="2">
        <v>8</v>
      </c>
      <c r="L12" s="2" t="s">
        <v>41</v>
      </c>
      <c r="M12" s="2">
        <v>12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6.4</v>
      </c>
      <c r="D13" s="2">
        <v>3.6</v>
      </c>
      <c r="E13" s="2">
        <v>6.7</v>
      </c>
      <c r="F13" s="2">
        <v>5.6</v>
      </c>
      <c r="G13" s="2">
        <v>79</v>
      </c>
      <c r="H13" s="2">
        <v>978.8</v>
      </c>
      <c r="I13" s="2" t="s">
        <v>52</v>
      </c>
      <c r="J13" s="2">
        <v>3</v>
      </c>
      <c r="K13" s="2">
        <v>8</v>
      </c>
      <c r="L13" s="2" t="s">
        <v>41</v>
      </c>
      <c r="M13" s="2">
        <v>13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8.9</v>
      </c>
      <c r="D14" s="2">
        <v>0.5</v>
      </c>
      <c r="E14" s="2">
        <v>3.1</v>
      </c>
      <c r="F14" s="2">
        <v>1.6</v>
      </c>
      <c r="G14" s="2">
        <v>74</v>
      </c>
      <c r="H14" s="2">
        <v>999.1</v>
      </c>
      <c r="I14" s="2" t="s">
        <v>59</v>
      </c>
      <c r="J14" s="2">
        <v>2</v>
      </c>
      <c r="K14" s="2">
        <v>6</v>
      </c>
      <c r="L14" s="2" t="s">
        <v>38</v>
      </c>
      <c r="M14" s="2">
        <v>0.5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11</v>
      </c>
      <c r="D15" s="2">
        <v>0.9</v>
      </c>
      <c r="E15" s="2">
        <v>11</v>
      </c>
      <c r="F15" s="2">
        <v>10.5</v>
      </c>
      <c r="G15" s="2">
        <v>94</v>
      </c>
      <c r="H15" s="2">
        <v>982.3</v>
      </c>
      <c r="I15" s="2" t="s">
        <v>51</v>
      </c>
      <c r="J15" s="2">
        <v>4</v>
      </c>
      <c r="K15" s="2">
        <v>8</v>
      </c>
      <c r="L15" s="2" t="s">
        <v>41</v>
      </c>
      <c r="M15" s="2">
        <v>4.75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13.3</v>
      </c>
      <c r="D16" s="2">
        <v>8.6</v>
      </c>
      <c r="E16" s="2">
        <v>10.8</v>
      </c>
      <c r="F16" s="2">
        <v>7.6</v>
      </c>
      <c r="G16" s="2">
        <v>55</v>
      </c>
      <c r="H16" s="2">
        <v>991.1</v>
      </c>
      <c r="I16" s="2" t="s">
        <v>50</v>
      </c>
      <c r="J16" s="2">
        <v>3</v>
      </c>
      <c r="K16" s="2">
        <v>4</v>
      </c>
      <c r="L16" s="2" t="s">
        <v>43</v>
      </c>
      <c r="M16" s="2">
        <v>2.5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11</v>
      </c>
      <c r="D17" s="2">
        <v>5.7</v>
      </c>
      <c r="E17" s="2">
        <v>6.2</v>
      </c>
      <c r="F17" s="2">
        <v>5.5</v>
      </c>
      <c r="G17" s="2">
        <v>91</v>
      </c>
      <c r="H17" s="2">
        <v>992.8</v>
      </c>
      <c r="I17" s="2" t="s">
        <v>51</v>
      </c>
      <c r="J17" s="2">
        <v>1</v>
      </c>
      <c r="K17" s="2">
        <v>4</v>
      </c>
      <c r="L17" s="2" t="s">
        <v>35</v>
      </c>
      <c r="M17" s="2">
        <v>0.25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10.5</v>
      </c>
      <c r="D18" s="2">
        <v>3.4</v>
      </c>
      <c r="E18" s="2">
        <v>5.2</v>
      </c>
      <c r="F18" s="2">
        <v>4.9</v>
      </c>
      <c r="G18" s="2">
        <v>99</v>
      </c>
      <c r="H18" s="2">
        <v>993.5</v>
      </c>
      <c r="I18" s="2" t="s">
        <v>51</v>
      </c>
      <c r="J18" s="2">
        <v>1</v>
      </c>
      <c r="K18" s="2">
        <v>8</v>
      </c>
      <c r="L18" s="2" t="s">
        <v>39</v>
      </c>
      <c r="M18" s="2">
        <v>0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7</v>
      </c>
      <c r="D19" s="2">
        <v>-1.4</v>
      </c>
      <c r="E19" s="2">
        <v>0.1</v>
      </c>
      <c r="F19" s="2">
        <v>0</v>
      </c>
      <c r="G19" s="2">
        <v>99</v>
      </c>
      <c r="H19" s="2">
        <v>1013</v>
      </c>
      <c r="I19" s="2">
        <v>0</v>
      </c>
      <c r="J19" s="2">
        <v>0</v>
      </c>
      <c r="K19" s="2">
        <v>0</v>
      </c>
      <c r="L19" s="2" t="s">
        <v>60</v>
      </c>
      <c r="M19" s="2">
        <v>0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8.5</v>
      </c>
      <c r="D20" s="2">
        <v>-1.8</v>
      </c>
      <c r="E20" s="2">
        <v>-0.3</v>
      </c>
      <c r="F20" s="2">
        <v>-0.5</v>
      </c>
      <c r="G20" s="2">
        <v>99</v>
      </c>
      <c r="H20" s="2">
        <v>1022.1</v>
      </c>
      <c r="I20" s="2">
        <v>0</v>
      </c>
      <c r="J20" s="2">
        <v>0</v>
      </c>
      <c r="K20" s="2">
        <v>0</v>
      </c>
      <c r="L20" s="2" t="s">
        <v>60</v>
      </c>
      <c r="M20" s="2">
        <v>0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9</v>
      </c>
      <c r="D21" s="2">
        <v>-0.6</v>
      </c>
      <c r="E21" s="2">
        <v>6.8</v>
      </c>
      <c r="F21" s="2">
        <v>6</v>
      </c>
      <c r="G21" s="2">
        <v>85</v>
      </c>
      <c r="H21" s="2">
        <v>1006.2</v>
      </c>
      <c r="I21" s="2" t="s">
        <v>16</v>
      </c>
      <c r="J21" s="2">
        <v>3</v>
      </c>
      <c r="K21" s="2">
        <v>8</v>
      </c>
      <c r="L21" s="2" t="s">
        <v>41</v>
      </c>
      <c r="M21" s="2">
        <v>0.75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6.5</v>
      </c>
      <c r="D22" s="2">
        <v>5.4</v>
      </c>
      <c r="E22" s="2">
        <v>6.2</v>
      </c>
      <c r="F22" s="2">
        <v>5.8</v>
      </c>
      <c r="G22" s="2">
        <v>91</v>
      </c>
      <c r="H22" s="2">
        <v>1003.3</v>
      </c>
      <c r="I22" s="2" t="s">
        <v>16</v>
      </c>
      <c r="J22" s="2">
        <v>2</v>
      </c>
      <c r="K22" s="2">
        <v>8</v>
      </c>
      <c r="L22" s="2" t="s">
        <v>39</v>
      </c>
      <c r="M22" s="2">
        <v>6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9.5</v>
      </c>
      <c r="D23" s="2">
        <v>3.5</v>
      </c>
      <c r="E23" s="2">
        <v>4</v>
      </c>
      <c r="F23" s="2">
        <v>4</v>
      </c>
      <c r="G23" s="2">
        <v>99</v>
      </c>
      <c r="H23" s="2">
        <v>1011.3</v>
      </c>
      <c r="I23" s="2" t="s">
        <v>16</v>
      </c>
      <c r="J23" s="2">
        <v>1</v>
      </c>
      <c r="K23" s="2">
        <v>8</v>
      </c>
      <c r="L23" s="2" t="s">
        <v>42</v>
      </c>
      <c r="M23" s="2">
        <v>3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6.4</v>
      </c>
      <c r="D24" s="2">
        <v>3.6</v>
      </c>
      <c r="E24" s="2">
        <v>4.8</v>
      </c>
      <c r="F24" s="2">
        <v>4.5</v>
      </c>
      <c r="G24" s="2">
        <v>90</v>
      </c>
      <c r="H24" s="2">
        <v>1015.6</v>
      </c>
      <c r="I24" s="77" t="s">
        <v>13</v>
      </c>
      <c r="J24" s="2">
        <v>2</v>
      </c>
      <c r="K24" s="2">
        <v>8</v>
      </c>
      <c r="L24" s="77" t="s">
        <v>39</v>
      </c>
      <c r="M24" s="2">
        <v>0.25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6</v>
      </c>
      <c r="D25" s="2">
        <v>3.6</v>
      </c>
      <c r="E25" s="2">
        <v>4.8</v>
      </c>
      <c r="F25" s="2">
        <v>4.2</v>
      </c>
      <c r="G25" s="2">
        <v>90</v>
      </c>
      <c r="H25" s="2">
        <v>1015</v>
      </c>
      <c r="I25" s="77" t="s">
        <v>12</v>
      </c>
      <c r="J25" s="2">
        <v>2</v>
      </c>
      <c r="K25" s="2">
        <v>8</v>
      </c>
      <c r="L25" s="77" t="s">
        <v>41</v>
      </c>
      <c r="M25" s="2">
        <v>0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5.6</v>
      </c>
      <c r="D26" s="2">
        <v>2.8</v>
      </c>
      <c r="E26" s="2">
        <v>5.6</v>
      </c>
      <c r="F26" s="2">
        <v>5</v>
      </c>
      <c r="G26" s="2">
        <v>91</v>
      </c>
      <c r="H26" s="2">
        <v>1012.2</v>
      </c>
      <c r="I26" s="77" t="s">
        <v>12</v>
      </c>
      <c r="J26" s="2">
        <v>1</v>
      </c>
      <c r="K26" s="2">
        <v>8</v>
      </c>
      <c r="L26" s="77" t="s">
        <v>41</v>
      </c>
      <c r="M26" s="2">
        <v>0.25</v>
      </c>
      <c r="N26" s="2">
        <v>0</v>
      </c>
      <c r="O26" s="5"/>
    </row>
    <row r="27" spans="1:15" ht="12.75">
      <c r="A27" s="4">
        <v>23</v>
      </c>
      <c r="B27" s="2">
        <v>9</v>
      </c>
      <c r="C27" s="2">
        <v>7.2</v>
      </c>
      <c r="D27" s="2">
        <v>3.6</v>
      </c>
      <c r="E27" s="2">
        <v>4.9</v>
      </c>
      <c r="F27" s="2">
        <v>4.5</v>
      </c>
      <c r="G27" s="2">
        <v>90</v>
      </c>
      <c r="H27" s="2">
        <v>1013.8</v>
      </c>
      <c r="I27" s="77" t="s">
        <v>59</v>
      </c>
      <c r="J27" s="2">
        <v>2</v>
      </c>
      <c r="K27" s="2">
        <v>8</v>
      </c>
      <c r="L27" s="77" t="s">
        <v>38</v>
      </c>
      <c r="M27" s="2">
        <v>0</v>
      </c>
      <c r="N27" s="2">
        <v>0</v>
      </c>
      <c r="O27" s="5"/>
    </row>
    <row r="28" spans="1:15" ht="12.75">
      <c r="A28" s="4">
        <v>24</v>
      </c>
      <c r="B28" s="2">
        <v>9</v>
      </c>
      <c r="C28" s="59">
        <v>7</v>
      </c>
      <c r="D28" s="2">
        <v>-1.4</v>
      </c>
      <c r="E28" s="59">
        <v>-0.1</v>
      </c>
      <c r="F28" s="2">
        <v>-0.5</v>
      </c>
      <c r="G28" s="2">
        <v>90</v>
      </c>
      <c r="H28" s="2">
        <v>1012</v>
      </c>
      <c r="I28" s="2" t="s">
        <v>53</v>
      </c>
      <c r="J28" s="2">
        <v>1</v>
      </c>
      <c r="K28" s="2">
        <v>1</v>
      </c>
      <c r="L28" s="2" t="s">
        <v>43</v>
      </c>
      <c r="M28" s="2">
        <v>0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4.5</v>
      </c>
      <c r="D29" s="2">
        <v>-1.6</v>
      </c>
      <c r="E29" s="2">
        <v>-0.2</v>
      </c>
      <c r="F29" s="2">
        <v>-1.3</v>
      </c>
      <c r="G29" s="2">
        <v>81</v>
      </c>
      <c r="H29" s="2">
        <v>1010.1</v>
      </c>
      <c r="I29" s="2" t="s">
        <v>59</v>
      </c>
      <c r="J29" s="2">
        <v>3</v>
      </c>
      <c r="K29" s="2">
        <v>7</v>
      </c>
      <c r="L29" s="2" t="s">
        <v>39</v>
      </c>
      <c r="M29" s="2">
        <v>0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2.5</v>
      </c>
      <c r="D30" s="2">
        <v>-4.5</v>
      </c>
      <c r="E30" s="2">
        <v>-2.4</v>
      </c>
      <c r="F30" s="2">
        <v>-2.5</v>
      </c>
      <c r="G30" s="2">
        <v>99</v>
      </c>
      <c r="H30" s="2">
        <v>1008.8</v>
      </c>
      <c r="I30" s="2" t="s">
        <v>53</v>
      </c>
      <c r="J30" s="2">
        <v>1</v>
      </c>
      <c r="K30" s="2">
        <v>0</v>
      </c>
      <c r="L30" s="2" t="s">
        <v>60</v>
      </c>
      <c r="M30" s="2">
        <v>0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4</v>
      </c>
      <c r="D31" s="2">
        <v>-5</v>
      </c>
      <c r="E31" s="2">
        <v>-1.3</v>
      </c>
      <c r="F31" s="2">
        <v>-1.5</v>
      </c>
      <c r="G31" s="2">
        <v>99</v>
      </c>
      <c r="H31" s="2">
        <v>1006.3</v>
      </c>
      <c r="I31" s="2" t="s">
        <v>12</v>
      </c>
      <c r="J31" s="2">
        <v>2</v>
      </c>
      <c r="K31" s="2">
        <v>6</v>
      </c>
      <c r="L31" s="2" t="s">
        <v>35</v>
      </c>
      <c r="M31" s="2">
        <v>0</v>
      </c>
      <c r="N31" s="2">
        <v>0.1</v>
      </c>
      <c r="O31" s="5"/>
    </row>
    <row r="32" spans="1:15" ht="12.75">
      <c r="A32" s="4">
        <v>28</v>
      </c>
      <c r="B32" s="2">
        <v>9</v>
      </c>
      <c r="C32" s="2">
        <v>0.7</v>
      </c>
      <c r="D32" s="2">
        <v>-9.3</v>
      </c>
      <c r="E32" s="2">
        <v>-8.2</v>
      </c>
      <c r="F32" s="2">
        <v>-8.2</v>
      </c>
      <c r="G32" s="2">
        <v>99</v>
      </c>
      <c r="H32" s="2">
        <v>1007</v>
      </c>
      <c r="I32" s="2">
        <v>0</v>
      </c>
      <c r="J32" s="2">
        <v>0</v>
      </c>
      <c r="K32" s="2">
        <v>0</v>
      </c>
      <c r="L32" s="2" t="s">
        <v>60</v>
      </c>
      <c r="M32" s="2">
        <v>0</v>
      </c>
      <c r="N32" s="2">
        <v>0</v>
      </c>
      <c r="O32" s="5"/>
    </row>
    <row r="33" spans="1:15" ht="12.75">
      <c r="A33" s="4">
        <v>29</v>
      </c>
      <c r="B33" s="2">
        <v>9</v>
      </c>
      <c r="C33" s="2">
        <v>-1.5</v>
      </c>
      <c r="D33" s="2">
        <v>-8.8</v>
      </c>
      <c r="E33" s="2">
        <v>-2.4</v>
      </c>
      <c r="F33" s="2">
        <v>-2.4</v>
      </c>
      <c r="G33" s="2">
        <v>99</v>
      </c>
      <c r="H33" s="2">
        <v>1014.3</v>
      </c>
      <c r="I33" s="2" t="s">
        <v>59</v>
      </c>
      <c r="J33" s="2">
        <v>1</v>
      </c>
      <c r="K33" s="2">
        <v>8</v>
      </c>
      <c r="L33" s="2" t="s">
        <v>41</v>
      </c>
      <c r="M33" s="2">
        <v>0</v>
      </c>
      <c r="N33" s="2">
        <v>1</v>
      </c>
      <c r="O33" s="5"/>
    </row>
    <row r="34" spans="1:15" ht="12.75">
      <c r="A34" s="4">
        <v>30</v>
      </c>
      <c r="B34" s="2">
        <v>9</v>
      </c>
      <c r="C34" s="2">
        <v>1.1</v>
      </c>
      <c r="D34" s="2">
        <v>-3.3</v>
      </c>
      <c r="E34" s="2">
        <v>0.8</v>
      </c>
      <c r="F34" s="2">
        <v>0.5</v>
      </c>
      <c r="G34" s="2">
        <v>99</v>
      </c>
      <c r="H34" s="2">
        <v>1016.9</v>
      </c>
      <c r="I34" s="2" t="s">
        <v>13</v>
      </c>
      <c r="J34" s="2">
        <v>3</v>
      </c>
      <c r="K34" s="2">
        <v>4</v>
      </c>
      <c r="L34" s="2" t="s">
        <v>41</v>
      </c>
      <c r="M34" s="2">
        <v>0</v>
      </c>
      <c r="N34" s="2">
        <v>1</v>
      </c>
      <c r="O34" s="5"/>
    </row>
    <row r="35" spans="1:15" ht="12.75">
      <c r="A35" s="4">
        <v>31</v>
      </c>
      <c r="B35" s="2">
        <v>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2:14" ht="12.75">
      <c r="B36" s="58" t="s">
        <v>46</v>
      </c>
      <c r="H36" s="16"/>
      <c r="M36" s="72"/>
      <c r="N36" s="73"/>
    </row>
    <row r="37" spans="8:14" ht="15.75" thickBot="1">
      <c r="H37" s="16"/>
      <c r="M37" s="70" t="s">
        <v>27</v>
      </c>
      <c r="N37" s="71" t="s">
        <v>27</v>
      </c>
    </row>
    <row r="38" spans="2:14" ht="20.25" customHeight="1">
      <c r="B38" s="13" t="s">
        <v>24</v>
      </c>
      <c r="C38" s="17">
        <f>AVERAGE(C5:C35)</f>
        <v>8.336666666666666</v>
      </c>
      <c r="D38" s="17">
        <f>AVERAGE(D5:D35)</f>
        <v>2.3233333333333333</v>
      </c>
      <c r="E38" s="17">
        <f>AVERAGE(E5:E35)</f>
        <v>4.836666666666668</v>
      </c>
      <c r="F38" s="17"/>
      <c r="G38" s="17">
        <f>AVERAGE(G5:G35)</f>
        <v>88.96666666666667</v>
      </c>
      <c r="H38" s="18">
        <f>AVERAGE(H5:H35)</f>
        <v>1006.4033333333332</v>
      </c>
      <c r="I38" s="19"/>
      <c r="J38" s="20">
        <f>AVERAGE(J5:J35)</f>
        <v>1.7</v>
      </c>
      <c r="K38" s="21">
        <f>AVERAGE(K5:K35)</f>
        <v>5.466666666666667</v>
      </c>
      <c r="L38" s="19"/>
      <c r="M38" s="74" t="s">
        <v>8</v>
      </c>
      <c r="N38" s="66" t="s">
        <v>9</v>
      </c>
    </row>
    <row r="39" spans="2:14" ht="19.5" customHeight="1" thickBot="1">
      <c r="B39" s="14" t="s">
        <v>25</v>
      </c>
      <c r="C39" s="22">
        <f>MAX(C5:C35)</f>
        <v>16.4</v>
      </c>
      <c r="D39" s="22">
        <f>MAX(D5:D35)</f>
        <v>13</v>
      </c>
      <c r="E39" s="22">
        <f>MAX(E5:E35)</f>
        <v>16</v>
      </c>
      <c r="F39" s="22"/>
      <c r="G39" s="22">
        <f>MAX(G5:G35)</f>
        <v>99</v>
      </c>
      <c r="H39" s="23">
        <f>MAX(H5:H35)</f>
        <v>1022.1</v>
      </c>
      <c r="I39" s="24"/>
      <c r="J39" s="25">
        <f>MAX(J5:J35)</f>
        <v>4</v>
      </c>
      <c r="K39" s="26">
        <f>MAX(K5:K35)</f>
        <v>8</v>
      </c>
      <c r="L39" s="24"/>
      <c r="M39" s="75">
        <f>SUM(M5:M35)</f>
        <v>53.25</v>
      </c>
      <c r="N39" s="67">
        <f>SUM(N5:N35)</f>
        <v>2.1</v>
      </c>
    </row>
    <row r="40" spans="2:14" ht="20.25" customHeight="1" thickBot="1">
      <c r="B40" s="15" t="s">
        <v>26</v>
      </c>
      <c r="C40" s="27">
        <f>MIN(C5:C35)</f>
        <v>-1.5</v>
      </c>
      <c r="D40" s="27">
        <f>MIN(D5:D35)</f>
        <v>-9.3</v>
      </c>
      <c r="E40" s="27">
        <f>MIN(E5:E35)</f>
        <v>-8.2</v>
      </c>
      <c r="F40" s="27"/>
      <c r="G40" s="27">
        <f>MIN(G5:G35)</f>
        <v>55</v>
      </c>
      <c r="H40" s="28">
        <f>MIN(H5:H35)</f>
        <v>970.4</v>
      </c>
      <c r="I40" s="24"/>
      <c r="J40" s="29">
        <f>MIN(J5:J35)</f>
        <v>0</v>
      </c>
      <c r="K40" s="30">
        <f>MIN(K5:K35)</f>
        <v>0</v>
      </c>
      <c r="L40" s="24"/>
      <c r="M40" s="68" t="s">
        <v>57</v>
      </c>
      <c r="N40" s="69" t="s">
        <v>58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51" t="s">
        <v>33</v>
      </c>
      <c r="K42" s="53" t="s">
        <v>34</v>
      </c>
    </row>
    <row r="43" spans="2:11" ht="13.5" thickBot="1">
      <c r="B43" s="35" t="s">
        <v>28</v>
      </c>
      <c r="C43" s="36"/>
      <c r="D43" s="37" t="s">
        <v>28</v>
      </c>
      <c r="E43" s="36"/>
      <c r="F43" s="36"/>
      <c r="G43" s="12"/>
      <c r="H43" s="38" t="s">
        <v>28</v>
      </c>
      <c r="J43" s="56" t="s">
        <v>22</v>
      </c>
      <c r="K43" s="57">
        <f>COUNTIF(L5:L35,"C.")</f>
        <v>4</v>
      </c>
    </row>
    <row r="44" spans="2:11" ht="13.5" thickBot="1">
      <c r="B44" s="39" t="s">
        <v>29</v>
      </c>
      <c r="C44" s="36"/>
      <c r="D44" s="40" t="s">
        <v>8</v>
      </c>
      <c r="E44" s="36"/>
      <c r="F44" s="36"/>
      <c r="G44" s="12"/>
      <c r="H44" s="41" t="s">
        <v>9</v>
      </c>
      <c r="J44" s="55" t="s">
        <v>35</v>
      </c>
      <c r="K44" s="45">
        <f>COUNTIF(L5:L35,"Ci.")</f>
        <v>2</v>
      </c>
    </row>
    <row r="45" spans="2:11" ht="13.5" thickBot="1">
      <c r="B45" s="42">
        <f>COUNTIF(D5:D35,"&lt;=0")</f>
        <v>10</v>
      </c>
      <c r="C45" s="36"/>
      <c r="D45" s="42">
        <f>COUNTIF(M5:M35,"&gt;0")</f>
        <v>17</v>
      </c>
      <c r="E45" s="36"/>
      <c r="F45" s="36"/>
      <c r="G45" s="12"/>
      <c r="H45" s="42">
        <f>COUNTIF(N5:N35,"&gt;0")</f>
        <v>3</v>
      </c>
      <c r="J45" s="46" t="s">
        <v>36</v>
      </c>
      <c r="K45" s="47">
        <f>COUNTIF(L5:L35,"Cc.")</f>
        <v>0</v>
      </c>
    </row>
    <row r="46" spans="10:11" ht="12.75">
      <c r="J46" s="46" t="s">
        <v>37</v>
      </c>
      <c r="K46" s="47">
        <f>COUNTIF(L5:L35,"Cs.")</f>
        <v>0</v>
      </c>
    </row>
    <row r="47" spans="10:11" ht="12.75">
      <c r="J47" s="46" t="s">
        <v>38</v>
      </c>
      <c r="K47" s="47">
        <f>COUNTIF(L5:L35,"Ac.")</f>
        <v>2</v>
      </c>
    </row>
    <row r="48" spans="10:11" ht="12.75">
      <c r="J48" s="46" t="s">
        <v>39</v>
      </c>
      <c r="K48" s="47">
        <f>COUNTIF(L5:L35,"As.")</f>
        <v>6</v>
      </c>
    </row>
    <row r="49" spans="10:11" ht="12.75">
      <c r="J49" s="46" t="s">
        <v>40</v>
      </c>
      <c r="K49" s="47">
        <f>COUNTIF(L5:L35,"Ns.")</f>
        <v>0</v>
      </c>
    </row>
    <row r="50" spans="10:11" ht="12.75">
      <c r="J50" s="46" t="s">
        <v>41</v>
      </c>
      <c r="K50" s="47">
        <f>COUNTIF(L5:L35,"Sc.")</f>
        <v>10</v>
      </c>
    </row>
    <row r="51" spans="10:11" ht="12.75">
      <c r="J51" s="46" t="s">
        <v>42</v>
      </c>
      <c r="K51" s="47">
        <f>COUNTIF(L5:L35,"St.")</f>
        <v>1</v>
      </c>
    </row>
    <row r="52" spans="10:11" ht="12.75">
      <c r="J52" s="46" t="s">
        <v>43</v>
      </c>
      <c r="K52" s="47">
        <f>COUNTIF(L5:L35,"Cu.")</f>
        <v>5</v>
      </c>
    </row>
    <row r="53" spans="10:11" ht="13.5" thickBot="1">
      <c r="J53" s="48" t="s">
        <v>44</v>
      </c>
      <c r="K53" s="49">
        <f>COUNTIF(L5:L35,"Cb.")</f>
        <v>0</v>
      </c>
    </row>
    <row r="54" spans="10:11" ht="13.5" thickBot="1">
      <c r="J54" s="54" t="s">
        <v>45</v>
      </c>
      <c r="K54" s="52">
        <f>SUM(K44:K53)</f>
        <v>26</v>
      </c>
    </row>
    <row r="55" ht="20.25" customHeight="1"/>
    <row r="194" ht="13.5" thickBot="1"/>
    <row r="195" spans="2:3" ht="12.75">
      <c r="B195" s="43" t="s">
        <v>30</v>
      </c>
      <c r="C195" s="44" t="s">
        <v>31</v>
      </c>
    </row>
    <row r="196" spans="2:14" ht="12.75">
      <c r="B196" s="60">
        <v>0</v>
      </c>
      <c r="C196" s="47">
        <f>COUNTIF(I5:I35,"0")</f>
        <v>4</v>
      </c>
      <c r="E196"/>
      <c r="F196"/>
      <c r="L196" s="9"/>
      <c r="N196"/>
    </row>
    <row r="197" spans="2:14" ht="12.75">
      <c r="B197" s="61" t="s">
        <v>12</v>
      </c>
      <c r="C197" s="47">
        <f>COUNTIF(I5:I35,"N")</f>
        <v>3</v>
      </c>
      <c r="E197"/>
      <c r="F197"/>
      <c r="L197" s="9"/>
      <c r="N197"/>
    </row>
    <row r="198" spans="2:14" ht="12.75">
      <c r="B198" s="62" t="s">
        <v>54</v>
      </c>
      <c r="C198" s="47">
        <f>COUNTIF(I5:I35,"NNE")</f>
        <v>0</v>
      </c>
      <c r="E198"/>
      <c r="F198"/>
      <c r="L198" s="9"/>
      <c r="N198"/>
    </row>
    <row r="199" spans="2:14" ht="12.75">
      <c r="B199" s="61" t="s">
        <v>13</v>
      </c>
      <c r="C199" s="47">
        <f>COUNTIF(I5:I35,"NE")</f>
        <v>2</v>
      </c>
      <c r="E199"/>
      <c r="F199"/>
      <c r="L199" s="9"/>
      <c r="N199"/>
    </row>
    <row r="200" spans="2:14" ht="12.75">
      <c r="B200" s="62" t="s">
        <v>52</v>
      </c>
      <c r="C200" s="47">
        <f>COUNTIF(I5:I35,"ENE")</f>
        <v>1</v>
      </c>
      <c r="E200"/>
      <c r="F200"/>
      <c r="L200" s="9"/>
      <c r="N200"/>
    </row>
    <row r="201" spans="2:14" ht="12.75">
      <c r="B201" s="61" t="s">
        <v>17</v>
      </c>
      <c r="C201" s="47">
        <f>COUNTIF(I5:I35,"E")</f>
        <v>0</v>
      </c>
      <c r="E201"/>
      <c r="F201"/>
      <c r="L201" s="9"/>
      <c r="N201"/>
    </row>
    <row r="202" spans="2:14" ht="12.75">
      <c r="B202" s="63" t="s">
        <v>49</v>
      </c>
      <c r="C202" s="47">
        <f>COUNTIF(I5:I35,"ESE")</f>
        <v>0</v>
      </c>
      <c r="E202"/>
      <c r="F202"/>
      <c r="L202" s="9"/>
      <c r="N202"/>
    </row>
    <row r="203" spans="2:14" ht="12.75">
      <c r="B203" s="61" t="s">
        <v>16</v>
      </c>
      <c r="C203" s="47">
        <f>COUNTIF(I5:I35,"SE")</f>
        <v>4</v>
      </c>
      <c r="E203"/>
      <c r="F203"/>
      <c r="L203" s="9"/>
      <c r="N203"/>
    </row>
    <row r="204" spans="2:14" ht="12.75">
      <c r="B204" s="63" t="s">
        <v>55</v>
      </c>
      <c r="C204" s="47">
        <f>COUNTIF(I5:I35,"SSE")</f>
        <v>0</v>
      </c>
      <c r="E204"/>
      <c r="F204"/>
      <c r="L204" s="9"/>
      <c r="N204"/>
    </row>
    <row r="205" spans="2:14" ht="12.75">
      <c r="B205" s="61" t="s">
        <v>15</v>
      </c>
      <c r="C205" s="47">
        <f>COUNTIF(I5:I35,"S")</f>
        <v>0</v>
      </c>
      <c r="E205"/>
      <c r="F205"/>
      <c r="L205" s="9"/>
      <c r="N205"/>
    </row>
    <row r="206" spans="2:14" ht="12.75">
      <c r="B206" s="63" t="s">
        <v>51</v>
      </c>
      <c r="C206" s="47">
        <f>COUNTIF(I5:I35,"SSW")</f>
        <v>3</v>
      </c>
      <c r="E206"/>
      <c r="F206"/>
      <c r="L206" s="9"/>
      <c r="N206"/>
    </row>
    <row r="207" spans="2:14" ht="12.75">
      <c r="B207" s="61" t="s">
        <v>10</v>
      </c>
      <c r="C207" s="47">
        <f>COUNTIF(I5:I35,"SW")</f>
        <v>1</v>
      </c>
      <c r="E207"/>
      <c r="F207"/>
      <c r="L207" s="9"/>
      <c r="N207"/>
    </row>
    <row r="208" spans="2:3" ht="12.75">
      <c r="B208" s="63" t="s">
        <v>50</v>
      </c>
      <c r="C208" s="47">
        <f>COUNTIF(I5:I35,"WSW")</f>
        <v>4</v>
      </c>
    </row>
    <row r="209" spans="2:3" ht="12.75">
      <c r="B209" s="61" t="s">
        <v>11</v>
      </c>
      <c r="C209" s="47">
        <f>COUNTIF(I5:I35,"W")</f>
        <v>0</v>
      </c>
    </row>
    <row r="210" spans="2:3" ht="12.75">
      <c r="B210" s="63" t="s">
        <v>53</v>
      </c>
      <c r="C210" s="47">
        <f>COUNTIF(I5:I35,"WNW")</f>
        <v>2</v>
      </c>
    </row>
    <row r="211" spans="2:3" ht="12.75">
      <c r="B211" s="64" t="s">
        <v>14</v>
      </c>
      <c r="C211" s="47">
        <f>COUNTIF(I5:I35,"NW")</f>
        <v>1</v>
      </c>
    </row>
    <row r="212" spans="2:3" ht="13.5" thickBot="1">
      <c r="B212" s="63" t="s">
        <v>59</v>
      </c>
      <c r="C212" s="45">
        <f>COUNTIF(I5:I35,"NNW")</f>
        <v>5</v>
      </c>
    </row>
    <row r="213" spans="2:3" ht="13.5" thickBot="1">
      <c r="B213" s="50" t="s">
        <v>32</v>
      </c>
      <c r="C213" s="57">
        <f>SUM(C197:C212)</f>
        <v>26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2013-04-05T09:08:52Z</dcterms:modified>
  <cp:category/>
  <cp:version/>
  <cp:contentType/>
  <cp:contentStatus/>
</cp:coreProperties>
</file>