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9" i="1" l="1"/>
  <c r="D45" i="1"/>
  <c r="C38" i="1"/>
  <c r="C39" i="1"/>
  <c r="C40" i="1"/>
  <c r="K53" i="1" l="1"/>
  <c r="K52" i="1"/>
  <c r="K51" i="1"/>
  <c r="K49" i="1"/>
  <c r="K48" i="1"/>
  <c r="K47" i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N39" i="1"/>
  <c r="D40" i="1"/>
  <c r="E40" i="1"/>
  <c r="G40" i="1"/>
  <c r="H40" i="1"/>
  <c r="J40" i="1"/>
  <c r="K40" i="1"/>
  <c r="B45" i="1"/>
  <c r="H45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K54" i="1"/>
  <c r="C213" i="1"/>
</calcChain>
</file>

<file path=xl/sharedStrings.xml><?xml version="1.0" encoding="utf-8"?>
<sst xmlns="http://schemas.openxmlformats.org/spreadsheetml/2006/main" count="124" uniqueCount="61">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</sst>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2" fontId="2" fillId="0" borderId="15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23" xfId="0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2" xfId="0" applyBorder="1"/>
    <xf numFmtId="164" fontId="0" fillId="0" borderId="33" xfId="0" applyNumberFormat="1" applyBorder="1"/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14.6</c:v>
                </c:pt>
                <c:pt idx="1">
                  <c:v>12.5</c:v>
                </c:pt>
                <c:pt idx="2">
                  <c:v>13.1</c:v>
                </c:pt>
                <c:pt idx="3">
                  <c:v>6</c:v>
                </c:pt>
                <c:pt idx="4">
                  <c:v>9.5</c:v>
                </c:pt>
                <c:pt idx="5">
                  <c:v>10.4</c:v>
                </c:pt>
                <c:pt idx="6">
                  <c:v>9.9</c:v>
                </c:pt>
                <c:pt idx="7">
                  <c:v>12.3</c:v>
                </c:pt>
                <c:pt idx="8">
                  <c:v>13.8</c:v>
                </c:pt>
                <c:pt idx="9">
                  <c:v>15.2</c:v>
                </c:pt>
                <c:pt idx="10">
                  <c:v>15.2</c:v>
                </c:pt>
                <c:pt idx="11">
                  <c:v>11.4</c:v>
                </c:pt>
                <c:pt idx="12">
                  <c:v>12</c:v>
                </c:pt>
                <c:pt idx="13">
                  <c:v>8.5</c:v>
                </c:pt>
                <c:pt idx="14">
                  <c:v>14.4</c:v>
                </c:pt>
                <c:pt idx="15">
                  <c:v>9.8000000000000007</c:v>
                </c:pt>
                <c:pt idx="16">
                  <c:v>12</c:v>
                </c:pt>
                <c:pt idx="17">
                  <c:v>11.7</c:v>
                </c:pt>
                <c:pt idx="18">
                  <c:v>11.6</c:v>
                </c:pt>
                <c:pt idx="19">
                  <c:v>15.1</c:v>
                </c:pt>
                <c:pt idx="20">
                  <c:v>14.5</c:v>
                </c:pt>
                <c:pt idx="21">
                  <c:v>16.399999999999999</c:v>
                </c:pt>
                <c:pt idx="22">
                  <c:v>15.5</c:v>
                </c:pt>
                <c:pt idx="23">
                  <c:v>17.899999999999999</c:v>
                </c:pt>
                <c:pt idx="24">
                  <c:v>17.399999999999999</c:v>
                </c:pt>
                <c:pt idx="25">
                  <c:v>19</c:v>
                </c:pt>
                <c:pt idx="26">
                  <c:v>19.5</c:v>
                </c:pt>
                <c:pt idx="27">
                  <c:v>21</c:v>
                </c:pt>
                <c:pt idx="28">
                  <c:v>19</c:v>
                </c:pt>
                <c:pt idx="29">
                  <c:v>13</c:v>
                </c:pt>
                <c:pt idx="30" formatCode="0.0">
                  <c:v>11.3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1.9</c:v>
                </c:pt>
                <c:pt idx="1">
                  <c:v>2.9</c:v>
                </c:pt>
                <c:pt idx="2">
                  <c:v>5.8</c:v>
                </c:pt>
                <c:pt idx="3">
                  <c:v>4.9000000000000004</c:v>
                </c:pt>
                <c:pt idx="4">
                  <c:v>2.4</c:v>
                </c:pt>
                <c:pt idx="5">
                  <c:v>-2.1</c:v>
                </c:pt>
                <c:pt idx="6">
                  <c:v>0.2</c:v>
                </c:pt>
                <c:pt idx="7">
                  <c:v>1.5</c:v>
                </c:pt>
                <c:pt idx="8">
                  <c:v>4.7</c:v>
                </c:pt>
                <c:pt idx="9">
                  <c:v>7.6</c:v>
                </c:pt>
                <c:pt idx="10">
                  <c:v>7.6</c:v>
                </c:pt>
                <c:pt idx="11">
                  <c:v>6</c:v>
                </c:pt>
                <c:pt idx="12">
                  <c:v>6.4</c:v>
                </c:pt>
                <c:pt idx="13">
                  <c:v>5.5</c:v>
                </c:pt>
                <c:pt idx="14">
                  <c:v>0.2</c:v>
                </c:pt>
                <c:pt idx="15">
                  <c:v>3</c:v>
                </c:pt>
                <c:pt idx="16">
                  <c:v>6.5</c:v>
                </c:pt>
                <c:pt idx="17">
                  <c:v>2.2999999999999998</c:v>
                </c:pt>
                <c:pt idx="18">
                  <c:v>-0.1</c:v>
                </c:pt>
                <c:pt idx="19">
                  <c:v>4.8</c:v>
                </c:pt>
                <c:pt idx="20">
                  <c:v>2.5</c:v>
                </c:pt>
                <c:pt idx="21">
                  <c:v>2.2000000000000002</c:v>
                </c:pt>
                <c:pt idx="22">
                  <c:v>5.6</c:v>
                </c:pt>
                <c:pt idx="23">
                  <c:v>3.8</c:v>
                </c:pt>
                <c:pt idx="24">
                  <c:v>3.1</c:v>
                </c:pt>
                <c:pt idx="25">
                  <c:v>0.4</c:v>
                </c:pt>
                <c:pt idx="26">
                  <c:v>0.9</c:v>
                </c:pt>
                <c:pt idx="27">
                  <c:v>1.5</c:v>
                </c:pt>
                <c:pt idx="28">
                  <c:v>4.4000000000000004</c:v>
                </c:pt>
                <c:pt idx="29">
                  <c:v>6.8</c:v>
                </c:pt>
                <c:pt idx="30">
                  <c:v>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7152"/>
        <c:axId val="82419072"/>
      </c:lineChart>
      <c:catAx>
        <c:axId val="8241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1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19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17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8.5</c:v>
                </c:pt>
                <c:pt idx="3">
                  <c:v>6</c:v>
                </c:pt>
                <c:pt idx="4">
                  <c:v>0</c:v>
                </c:pt>
                <c:pt idx="5">
                  <c:v>2.75</c:v>
                </c:pt>
                <c:pt idx="6">
                  <c:v>1.5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5.5</c:v>
                </c:pt>
                <c:pt idx="17">
                  <c:v>2.75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46080"/>
        <c:axId val="83256448"/>
      </c:barChart>
      <c:catAx>
        <c:axId val="832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5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5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46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6.9</c:v>
                </c:pt>
                <c:pt idx="1">
                  <c:v>6.1</c:v>
                </c:pt>
                <c:pt idx="2">
                  <c:v>8.9</c:v>
                </c:pt>
                <c:pt idx="3">
                  <c:v>5.9</c:v>
                </c:pt>
                <c:pt idx="4">
                  <c:v>5.7</c:v>
                </c:pt>
                <c:pt idx="5">
                  <c:v>0.2</c:v>
                </c:pt>
                <c:pt idx="6">
                  <c:v>8.9</c:v>
                </c:pt>
                <c:pt idx="7">
                  <c:v>5</c:v>
                </c:pt>
                <c:pt idx="8">
                  <c:v>9.1999999999999993</c:v>
                </c:pt>
                <c:pt idx="9">
                  <c:v>10.9</c:v>
                </c:pt>
                <c:pt idx="10">
                  <c:v>9.6999999999999993</c:v>
                </c:pt>
                <c:pt idx="11">
                  <c:v>7.1</c:v>
                </c:pt>
                <c:pt idx="12">
                  <c:v>7.4</c:v>
                </c:pt>
                <c:pt idx="13">
                  <c:v>5.8</c:v>
                </c:pt>
                <c:pt idx="14">
                  <c:v>3.2</c:v>
                </c:pt>
                <c:pt idx="15">
                  <c:v>8.6999999999999993</c:v>
                </c:pt>
                <c:pt idx="16">
                  <c:v>8.9</c:v>
                </c:pt>
                <c:pt idx="17">
                  <c:v>3.4</c:v>
                </c:pt>
                <c:pt idx="18">
                  <c:v>7</c:v>
                </c:pt>
                <c:pt idx="19">
                  <c:v>9.6</c:v>
                </c:pt>
                <c:pt idx="20">
                  <c:v>9.4</c:v>
                </c:pt>
                <c:pt idx="21">
                  <c:v>6</c:v>
                </c:pt>
                <c:pt idx="22">
                  <c:v>7.6</c:v>
                </c:pt>
                <c:pt idx="23">
                  <c:v>7.2</c:v>
                </c:pt>
                <c:pt idx="24">
                  <c:v>10.3</c:v>
                </c:pt>
                <c:pt idx="25">
                  <c:v>9.1</c:v>
                </c:pt>
                <c:pt idx="26">
                  <c:v>11.1</c:v>
                </c:pt>
                <c:pt idx="27">
                  <c:v>11.1</c:v>
                </c:pt>
                <c:pt idx="28">
                  <c:v>11.6</c:v>
                </c:pt>
                <c:pt idx="29">
                  <c:v>9.1</c:v>
                </c:pt>
                <c:pt idx="30">
                  <c:v>8.8000000000000007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72832"/>
        <c:axId val="83274752"/>
      </c:lineChart>
      <c:catAx>
        <c:axId val="8327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7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7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72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92</c:v>
                </c:pt>
                <c:pt idx="1">
                  <c:v>91</c:v>
                </c:pt>
                <c:pt idx="2">
                  <c:v>86</c:v>
                </c:pt>
                <c:pt idx="3">
                  <c:v>100</c:v>
                </c:pt>
                <c:pt idx="4">
                  <c:v>69</c:v>
                </c:pt>
                <c:pt idx="5">
                  <c:v>100</c:v>
                </c:pt>
                <c:pt idx="6">
                  <c:v>99</c:v>
                </c:pt>
                <c:pt idx="7">
                  <c:v>76</c:v>
                </c:pt>
                <c:pt idx="8">
                  <c:v>86</c:v>
                </c:pt>
                <c:pt idx="9">
                  <c:v>88</c:v>
                </c:pt>
                <c:pt idx="10">
                  <c:v>86</c:v>
                </c:pt>
                <c:pt idx="11">
                  <c:v>92</c:v>
                </c:pt>
                <c:pt idx="12">
                  <c:v>92</c:v>
                </c:pt>
                <c:pt idx="13">
                  <c:v>99</c:v>
                </c:pt>
                <c:pt idx="14">
                  <c:v>99</c:v>
                </c:pt>
                <c:pt idx="15">
                  <c:v>73</c:v>
                </c:pt>
                <c:pt idx="16">
                  <c:v>94</c:v>
                </c:pt>
                <c:pt idx="17">
                  <c:v>90</c:v>
                </c:pt>
                <c:pt idx="18">
                  <c:v>79</c:v>
                </c:pt>
                <c:pt idx="19">
                  <c:v>86</c:v>
                </c:pt>
                <c:pt idx="20">
                  <c:v>74</c:v>
                </c:pt>
                <c:pt idx="21">
                  <c:v>91</c:v>
                </c:pt>
                <c:pt idx="22">
                  <c:v>99</c:v>
                </c:pt>
                <c:pt idx="23">
                  <c:v>99</c:v>
                </c:pt>
                <c:pt idx="24">
                  <c:v>68</c:v>
                </c:pt>
                <c:pt idx="25">
                  <c:v>86</c:v>
                </c:pt>
                <c:pt idx="26">
                  <c:v>62</c:v>
                </c:pt>
                <c:pt idx="27">
                  <c:v>68</c:v>
                </c:pt>
                <c:pt idx="28">
                  <c:v>62</c:v>
                </c:pt>
                <c:pt idx="29">
                  <c:v>86</c:v>
                </c:pt>
                <c:pt idx="30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91136"/>
        <c:axId val="83625088"/>
      </c:lineChart>
      <c:catAx>
        <c:axId val="8329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2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6250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91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1026.0999999999999</c:v>
                </c:pt>
                <c:pt idx="1">
                  <c:v>1027.5999999999999</c:v>
                </c:pt>
                <c:pt idx="2">
                  <c:v>1014.6</c:v>
                </c:pt>
                <c:pt idx="3">
                  <c:v>1014.4</c:v>
                </c:pt>
                <c:pt idx="4">
                  <c:v>1023.8</c:v>
                </c:pt>
                <c:pt idx="5">
                  <c:v>1027.5999999999999</c:v>
                </c:pt>
                <c:pt idx="6">
                  <c:v>1009.1</c:v>
                </c:pt>
                <c:pt idx="7">
                  <c:v>1029.8</c:v>
                </c:pt>
                <c:pt idx="8">
                  <c:v>1032.2</c:v>
                </c:pt>
                <c:pt idx="9">
                  <c:v>1036.5999999999999</c:v>
                </c:pt>
                <c:pt idx="10">
                  <c:v>1038.2</c:v>
                </c:pt>
                <c:pt idx="11">
                  <c:v>1036.3</c:v>
                </c:pt>
                <c:pt idx="12">
                  <c:v>1035.4000000000001</c:v>
                </c:pt>
                <c:pt idx="13">
                  <c:v>1032</c:v>
                </c:pt>
                <c:pt idx="14">
                  <c:v>1024.9000000000001</c:v>
                </c:pt>
                <c:pt idx="15">
                  <c:v>1018.5</c:v>
                </c:pt>
                <c:pt idx="16">
                  <c:v>1011.8</c:v>
                </c:pt>
                <c:pt idx="17">
                  <c:v>1016.4</c:v>
                </c:pt>
                <c:pt idx="18">
                  <c:v>1032.0999999999999</c:v>
                </c:pt>
                <c:pt idx="19">
                  <c:v>1034.2</c:v>
                </c:pt>
                <c:pt idx="20">
                  <c:v>1036.2</c:v>
                </c:pt>
                <c:pt idx="21">
                  <c:v>1031.7</c:v>
                </c:pt>
                <c:pt idx="22">
                  <c:v>1028</c:v>
                </c:pt>
                <c:pt idx="23">
                  <c:v>1029.9000000000001</c:v>
                </c:pt>
                <c:pt idx="24">
                  <c:v>1035</c:v>
                </c:pt>
                <c:pt idx="25">
                  <c:v>1038.0999999999999</c:v>
                </c:pt>
                <c:pt idx="26">
                  <c:v>1038.3</c:v>
                </c:pt>
                <c:pt idx="27">
                  <c:v>1034.5</c:v>
                </c:pt>
                <c:pt idx="28">
                  <c:v>1030</c:v>
                </c:pt>
                <c:pt idx="29" formatCode="0.0">
                  <c:v>1026.7</c:v>
                </c:pt>
                <c:pt idx="30" formatCode="0.0">
                  <c:v>1020.9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37376"/>
        <c:axId val="83639296"/>
      </c:lineChart>
      <c:catAx>
        <c:axId val="8363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3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63929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37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63872"/>
        <c:axId val="83669760"/>
      </c:radarChart>
      <c:catAx>
        <c:axId val="8366387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69760"/>
        <c:crosses val="autoZero"/>
        <c:auto val="0"/>
        <c:lblAlgn val="ctr"/>
        <c:lblOffset val="100"/>
        <c:noMultiLvlLbl val="0"/>
      </c:catAx>
      <c:valAx>
        <c:axId val="836697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6387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view="pageLayout" zoomScaleNormal="100" workbookViewId="0">
      <selection activeCell="G29" sqref="G29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6" t="s">
        <v>56</v>
      </c>
    </row>
    <row r="3" spans="1:15" ht="13.5" thickBot="1" x14ac:dyDescent="0.25">
      <c r="A3" s="1" t="s">
        <v>19</v>
      </c>
      <c r="B3" s="71">
        <v>3.12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47</v>
      </c>
      <c r="F4" s="10" t="s">
        <v>48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64" t="s">
        <v>20</v>
      </c>
    </row>
    <row r="5" spans="1:15" x14ac:dyDescent="0.2">
      <c r="A5" s="4">
        <v>1</v>
      </c>
      <c r="B5" s="2">
        <v>9</v>
      </c>
      <c r="C5" s="2">
        <v>14.6</v>
      </c>
      <c r="D5" s="2">
        <v>1.9</v>
      </c>
      <c r="E5" s="2">
        <v>6.9</v>
      </c>
      <c r="F5" s="2">
        <v>6.6</v>
      </c>
      <c r="G5" s="2">
        <v>92</v>
      </c>
      <c r="H5" s="2">
        <v>1026.0999999999999</v>
      </c>
      <c r="I5" s="2">
        <v>0</v>
      </c>
      <c r="J5" s="2">
        <v>0</v>
      </c>
      <c r="K5" s="2">
        <v>4</v>
      </c>
      <c r="L5" s="2" t="s">
        <v>35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12.5</v>
      </c>
      <c r="D6" s="2">
        <v>2.9</v>
      </c>
      <c r="E6" s="2">
        <v>6.1</v>
      </c>
      <c r="F6" s="2">
        <v>5.8</v>
      </c>
      <c r="G6" s="2">
        <v>91</v>
      </c>
      <c r="H6" s="2">
        <v>1027.5999999999999</v>
      </c>
      <c r="I6" s="2" t="s">
        <v>52</v>
      </c>
      <c r="J6" s="2">
        <v>1</v>
      </c>
      <c r="K6" s="2">
        <v>8</v>
      </c>
      <c r="L6" s="2" t="s">
        <v>39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13.1</v>
      </c>
      <c r="D7" s="2">
        <v>5.8</v>
      </c>
      <c r="E7" s="2">
        <v>8.9</v>
      </c>
      <c r="F7" s="2">
        <v>8</v>
      </c>
      <c r="G7" s="2">
        <v>86</v>
      </c>
      <c r="H7" s="2">
        <v>1014.6</v>
      </c>
      <c r="I7" s="2" t="s">
        <v>15</v>
      </c>
      <c r="J7" s="2">
        <v>3</v>
      </c>
      <c r="K7" s="2">
        <v>8</v>
      </c>
      <c r="L7" s="2" t="s">
        <v>39</v>
      </c>
      <c r="M7" s="2">
        <v>8.5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6</v>
      </c>
      <c r="D8" s="2">
        <v>4.9000000000000004</v>
      </c>
      <c r="E8" s="2">
        <v>5.9</v>
      </c>
      <c r="F8" s="2">
        <v>5.9</v>
      </c>
      <c r="G8" s="2">
        <v>100</v>
      </c>
      <c r="H8" s="2">
        <v>1014.4</v>
      </c>
      <c r="I8" s="2" t="s">
        <v>51</v>
      </c>
      <c r="J8" s="2">
        <v>1</v>
      </c>
      <c r="K8" s="2">
        <v>8</v>
      </c>
      <c r="L8" s="2" t="s">
        <v>42</v>
      </c>
      <c r="M8" s="2">
        <v>6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9.5</v>
      </c>
      <c r="D9" s="2">
        <v>2.4</v>
      </c>
      <c r="E9" s="2">
        <v>5.7</v>
      </c>
      <c r="F9" s="2">
        <v>3.9</v>
      </c>
      <c r="G9" s="2">
        <v>69</v>
      </c>
      <c r="H9" s="2">
        <v>1023.8</v>
      </c>
      <c r="I9" s="2" t="s">
        <v>59</v>
      </c>
      <c r="J9" s="2">
        <v>3</v>
      </c>
      <c r="K9" s="2">
        <v>4</v>
      </c>
      <c r="L9" s="2" t="s">
        <v>43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10.4</v>
      </c>
      <c r="D10" s="2">
        <v>-2.1</v>
      </c>
      <c r="E10" s="2">
        <v>0.2</v>
      </c>
      <c r="F10" s="2">
        <v>0.2</v>
      </c>
      <c r="G10" s="2">
        <v>100</v>
      </c>
      <c r="H10" s="2">
        <v>1027.5999999999999</v>
      </c>
      <c r="I10" s="2" t="s">
        <v>59</v>
      </c>
      <c r="J10" s="2">
        <v>1</v>
      </c>
      <c r="K10" s="2">
        <v>0</v>
      </c>
      <c r="L10" s="2" t="s">
        <v>60</v>
      </c>
      <c r="M10" s="2">
        <v>2.75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9.9</v>
      </c>
      <c r="D11" s="2">
        <v>0.2</v>
      </c>
      <c r="E11" s="2">
        <v>8.9</v>
      </c>
      <c r="F11" s="2">
        <v>8.6999999999999993</v>
      </c>
      <c r="G11" s="2">
        <v>99</v>
      </c>
      <c r="H11" s="2">
        <v>1009.1</v>
      </c>
      <c r="I11" s="2" t="s">
        <v>10</v>
      </c>
      <c r="J11" s="2">
        <v>3</v>
      </c>
      <c r="K11" s="2">
        <v>7</v>
      </c>
      <c r="L11" s="2" t="s">
        <v>41</v>
      </c>
      <c r="M11" s="2">
        <v>1.5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12.3</v>
      </c>
      <c r="D12" s="2">
        <v>1.5</v>
      </c>
      <c r="E12" s="2">
        <v>5</v>
      </c>
      <c r="F12" s="2">
        <v>3.6</v>
      </c>
      <c r="G12" s="2">
        <v>76</v>
      </c>
      <c r="H12" s="2">
        <v>1029.8</v>
      </c>
      <c r="I12" s="2" t="s">
        <v>10</v>
      </c>
      <c r="J12" s="2">
        <v>1</v>
      </c>
      <c r="K12" s="2">
        <v>2</v>
      </c>
      <c r="L12" s="2" t="s">
        <v>60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13.8</v>
      </c>
      <c r="D13" s="2">
        <v>4.7</v>
      </c>
      <c r="E13" s="2">
        <v>9.1999999999999993</v>
      </c>
      <c r="F13" s="2">
        <v>7.4</v>
      </c>
      <c r="G13" s="2">
        <v>86</v>
      </c>
      <c r="H13" s="2">
        <v>1032.2</v>
      </c>
      <c r="I13" s="2" t="s">
        <v>10</v>
      </c>
      <c r="J13" s="2">
        <v>2</v>
      </c>
      <c r="K13" s="2">
        <v>7</v>
      </c>
      <c r="L13" s="2" t="s">
        <v>39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15.2</v>
      </c>
      <c r="D14" s="2">
        <v>7.6</v>
      </c>
      <c r="E14" s="2">
        <v>10.9</v>
      </c>
      <c r="F14" s="2">
        <v>9.8000000000000007</v>
      </c>
      <c r="G14" s="2">
        <v>88</v>
      </c>
      <c r="H14" s="2">
        <v>1036.5999999999999</v>
      </c>
      <c r="I14" s="2" t="s">
        <v>53</v>
      </c>
      <c r="J14" s="2">
        <v>2</v>
      </c>
      <c r="K14" s="2">
        <v>8</v>
      </c>
      <c r="L14" s="2" t="s">
        <v>39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15.2</v>
      </c>
      <c r="D15" s="2">
        <v>7.6</v>
      </c>
      <c r="E15" s="2">
        <v>9.6999999999999993</v>
      </c>
      <c r="F15" s="2">
        <v>8.6999999999999993</v>
      </c>
      <c r="G15" s="2">
        <v>86</v>
      </c>
      <c r="H15" s="2">
        <v>1038.2</v>
      </c>
      <c r="I15" s="2" t="s">
        <v>59</v>
      </c>
      <c r="J15" s="2">
        <v>3</v>
      </c>
      <c r="K15" s="2">
        <v>1</v>
      </c>
      <c r="L15" s="2" t="s">
        <v>43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11.4</v>
      </c>
      <c r="D16" s="2">
        <v>6</v>
      </c>
      <c r="E16" s="2">
        <v>7.1</v>
      </c>
      <c r="F16" s="2">
        <v>6.7</v>
      </c>
      <c r="G16" s="2">
        <v>92</v>
      </c>
      <c r="H16" s="2">
        <v>1036.3</v>
      </c>
      <c r="I16" s="2" t="s">
        <v>14</v>
      </c>
      <c r="J16" s="2">
        <v>2</v>
      </c>
      <c r="K16" s="2">
        <v>8</v>
      </c>
      <c r="L16" s="2" t="s">
        <v>39</v>
      </c>
      <c r="M16" s="2">
        <v>0.25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12</v>
      </c>
      <c r="D17" s="2">
        <v>6.4</v>
      </c>
      <c r="E17" s="2">
        <v>7.4</v>
      </c>
      <c r="F17" s="2">
        <v>7.1</v>
      </c>
      <c r="G17" s="2">
        <v>92</v>
      </c>
      <c r="H17" s="2">
        <v>1035.4000000000001</v>
      </c>
      <c r="I17" s="2" t="s">
        <v>59</v>
      </c>
      <c r="J17" s="2">
        <v>1</v>
      </c>
      <c r="K17" s="2">
        <v>8</v>
      </c>
      <c r="L17" s="2" t="s">
        <v>39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8.5</v>
      </c>
      <c r="D18" s="2">
        <v>5.5</v>
      </c>
      <c r="E18" s="2">
        <v>5.8</v>
      </c>
      <c r="F18" s="2">
        <v>5.2</v>
      </c>
      <c r="G18" s="2">
        <v>99</v>
      </c>
      <c r="H18" s="2">
        <v>1032</v>
      </c>
      <c r="I18" s="2" t="s">
        <v>15</v>
      </c>
      <c r="J18" s="2">
        <v>1</v>
      </c>
      <c r="K18" s="2">
        <v>8</v>
      </c>
      <c r="L18" s="2" t="s">
        <v>39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14.4</v>
      </c>
      <c r="D19" s="2">
        <v>0.2</v>
      </c>
      <c r="E19" s="2">
        <v>3.2</v>
      </c>
      <c r="F19" s="2">
        <v>3.1</v>
      </c>
      <c r="G19" s="2">
        <v>99</v>
      </c>
      <c r="H19" s="2">
        <v>1024.9000000000001</v>
      </c>
      <c r="I19" s="2" t="s">
        <v>51</v>
      </c>
      <c r="J19" s="2">
        <v>1</v>
      </c>
      <c r="K19" s="2">
        <v>8</v>
      </c>
      <c r="L19" s="2" t="s">
        <v>39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9.8000000000000007</v>
      </c>
      <c r="D20" s="2">
        <v>3</v>
      </c>
      <c r="E20" s="2">
        <v>8.6999999999999993</v>
      </c>
      <c r="F20" s="2">
        <v>7</v>
      </c>
      <c r="G20" s="2">
        <v>73</v>
      </c>
      <c r="H20" s="2">
        <v>1018.5</v>
      </c>
      <c r="I20" s="2" t="s">
        <v>10</v>
      </c>
      <c r="J20" s="2">
        <v>2</v>
      </c>
      <c r="K20" s="2">
        <v>8</v>
      </c>
      <c r="L20" s="2" t="s">
        <v>39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12</v>
      </c>
      <c r="D21" s="2">
        <v>6.5</v>
      </c>
      <c r="E21" s="72">
        <v>8.9</v>
      </c>
      <c r="F21" s="72">
        <v>8.4</v>
      </c>
      <c r="G21" s="2">
        <v>94</v>
      </c>
      <c r="H21" s="2">
        <v>1011.8</v>
      </c>
      <c r="I21" s="2" t="s">
        <v>10</v>
      </c>
      <c r="J21" s="2">
        <v>2</v>
      </c>
      <c r="K21" s="2">
        <v>8</v>
      </c>
      <c r="L21" s="2" t="s">
        <v>39</v>
      </c>
      <c r="M21" s="2">
        <v>5.5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11.7</v>
      </c>
      <c r="D22" s="2">
        <v>2.2999999999999998</v>
      </c>
      <c r="E22" s="2">
        <v>3.4</v>
      </c>
      <c r="F22" s="2">
        <v>2.9</v>
      </c>
      <c r="G22" s="2">
        <v>90</v>
      </c>
      <c r="H22" s="2">
        <v>1016.4</v>
      </c>
      <c r="I22" s="2" t="s">
        <v>54</v>
      </c>
      <c r="J22" s="2">
        <v>3</v>
      </c>
      <c r="K22" s="2">
        <v>8</v>
      </c>
      <c r="L22" s="2" t="s">
        <v>39</v>
      </c>
      <c r="M22" s="2">
        <v>2.75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11.6</v>
      </c>
      <c r="D23" s="2">
        <v>-0.1</v>
      </c>
      <c r="E23" s="2">
        <v>7</v>
      </c>
      <c r="F23" s="2">
        <v>5.3</v>
      </c>
      <c r="G23" s="2">
        <v>79</v>
      </c>
      <c r="H23" s="2">
        <v>1032.0999999999999</v>
      </c>
      <c r="I23" s="2" t="s">
        <v>50</v>
      </c>
      <c r="J23" s="2">
        <v>1</v>
      </c>
      <c r="K23" s="2">
        <v>0</v>
      </c>
      <c r="L23" s="2" t="s">
        <v>60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15.1</v>
      </c>
      <c r="D24" s="2">
        <v>4.8</v>
      </c>
      <c r="E24" s="2">
        <v>9.6</v>
      </c>
      <c r="F24" s="2">
        <v>7.7</v>
      </c>
      <c r="G24" s="2">
        <v>86</v>
      </c>
      <c r="H24" s="2">
        <v>1034.2</v>
      </c>
      <c r="I24" s="2" t="s">
        <v>10</v>
      </c>
      <c r="J24" s="2">
        <v>2</v>
      </c>
      <c r="K24" s="2">
        <v>7</v>
      </c>
      <c r="L24" s="2" t="s">
        <v>41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14.5</v>
      </c>
      <c r="D25" s="2">
        <v>2.5</v>
      </c>
      <c r="E25" s="2">
        <v>9.4</v>
      </c>
      <c r="F25" s="2">
        <v>7.4</v>
      </c>
      <c r="G25" s="2">
        <v>74</v>
      </c>
      <c r="H25" s="2">
        <v>1036.2</v>
      </c>
      <c r="I25" s="2">
        <v>0</v>
      </c>
      <c r="J25" s="2">
        <v>0</v>
      </c>
      <c r="K25" s="2">
        <v>8</v>
      </c>
      <c r="L25" s="2" t="s">
        <v>41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16.399999999999999</v>
      </c>
      <c r="D26" s="2">
        <v>2.2000000000000002</v>
      </c>
      <c r="E26" s="2">
        <v>6</v>
      </c>
      <c r="F26" s="2">
        <v>5.4</v>
      </c>
      <c r="G26" s="2">
        <v>91</v>
      </c>
      <c r="H26" s="2">
        <v>1031.7</v>
      </c>
      <c r="I26" s="2" t="s">
        <v>52</v>
      </c>
      <c r="J26" s="2">
        <v>1</v>
      </c>
      <c r="K26" s="2">
        <v>0</v>
      </c>
      <c r="L26" s="2" t="s">
        <v>60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72">
        <v>15.5</v>
      </c>
      <c r="D27" s="2">
        <v>5.6</v>
      </c>
      <c r="E27" s="2">
        <v>7.6</v>
      </c>
      <c r="F27" s="2">
        <v>7.4</v>
      </c>
      <c r="G27" s="2">
        <v>99</v>
      </c>
      <c r="H27" s="2">
        <v>1028</v>
      </c>
      <c r="I27" s="2" t="s">
        <v>13</v>
      </c>
      <c r="J27" s="2">
        <v>1</v>
      </c>
      <c r="K27" s="2">
        <v>8</v>
      </c>
      <c r="L27" s="2" t="s">
        <v>42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17.899999999999999</v>
      </c>
      <c r="D28" s="2">
        <v>3.8</v>
      </c>
      <c r="E28" s="72">
        <v>7.2</v>
      </c>
      <c r="F28" s="2">
        <v>7</v>
      </c>
      <c r="G28" s="2">
        <v>99</v>
      </c>
      <c r="H28" s="2">
        <v>1029.9000000000001</v>
      </c>
      <c r="I28" s="2" t="s">
        <v>52</v>
      </c>
      <c r="J28" s="2">
        <v>1</v>
      </c>
      <c r="K28" s="2">
        <v>8</v>
      </c>
      <c r="L28" s="2" t="s">
        <v>42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17.399999999999999</v>
      </c>
      <c r="D29" s="2">
        <v>3.1</v>
      </c>
      <c r="E29" s="2">
        <v>10.3</v>
      </c>
      <c r="F29" s="2">
        <v>8.1</v>
      </c>
      <c r="G29" s="2">
        <v>68</v>
      </c>
      <c r="H29" s="2">
        <v>1035</v>
      </c>
      <c r="I29" s="2">
        <v>0</v>
      </c>
      <c r="J29" s="2">
        <v>0</v>
      </c>
      <c r="K29" s="2">
        <v>4</v>
      </c>
      <c r="L29" s="2" t="s">
        <v>37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19</v>
      </c>
      <c r="D30" s="2">
        <v>0.4</v>
      </c>
      <c r="E30" s="2">
        <v>9.1</v>
      </c>
      <c r="F30" s="2">
        <v>6.8</v>
      </c>
      <c r="G30" s="2">
        <v>86</v>
      </c>
      <c r="H30" s="2">
        <v>1038.0999999999999</v>
      </c>
      <c r="I30" s="2" t="s">
        <v>52</v>
      </c>
      <c r="J30" s="2">
        <v>1</v>
      </c>
      <c r="K30" s="2">
        <v>0</v>
      </c>
      <c r="L30" s="2" t="s">
        <v>60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19.5</v>
      </c>
      <c r="D31" s="2">
        <v>0.9</v>
      </c>
      <c r="E31" s="2">
        <v>11.1</v>
      </c>
      <c r="F31" s="2">
        <v>8.1</v>
      </c>
      <c r="G31" s="2">
        <v>62</v>
      </c>
      <c r="H31" s="2">
        <v>1038.3</v>
      </c>
      <c r="I31" s="2">
        <v>0</v>
      </c>
      <c r="J31" s="2">
        <v>0</v>
      </c>
      <c r="K31" s="2">
        <v>0</v>
      </c>
      <c r="L31" s="2" t="s">
        <v>60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21</v>
      </c>
      <c r="D32" s="2">
        <v>1.5</v>
      </c>
      <c r="E32" s="2">
        <v>11.1</v>
      </c>
      <c r="F32" s="2">
        <v>8.4</v>
      </c>
      <c r="G32" s="2">
        <v>68</v>
      </c>
      <c r="H32" s="2">
        <v>1034.5</v>
      </c>
      <c r="I32" s="2">
        <v>0</v>
      </c>
      <c r="J32" s="2">
        <v>0</v>
      </c>
      <c r="K32" s="2">
        <v>0</v>
      </c>
      <c r="L32" s="2" t="s">
        <v>60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19</v>
      </c>
      <c r="D33" s="2">
        <v>4.4000000000000004</v>
      </c>
      <c r="E33" s="2">
        <v>11.6</v>
      </c>
      <c r="F33" s="2">
        <v>9.1</v>
      </c>
      <c r="G33" s="2">
        <v>62</v>
      </c>
      <c r="H33" s="2">
        <v>1030</v>
      </c>
      <c r="I33" s="2" t="s">
        <v>14</v>
      </c>
      <c r="J33" s="2">
        <v>3</v>
      </c>
      <c r="K33" s="2">
        <v>0</v>
      </c>
      <c r="L33" s="2" t="s">
        <v>60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13</v>
      </c>
      <c r="D34" s="2">
        <v>6.8</v>
      </c>
      <c r="E34" s="2">
        <v>9.1</v>
      </c>
      <c r="F34" s="2">
        <v>7.8</v>
      </c>
      <c r="G34" s="2">
        <v>86</v>
      </c>
      <c r="H34" s="73">
        <v>1026.7</v>
      </c>
      <c r="I34" s="2" t="s">
        <v>59</v>
      </c>
      <c r="J34" s="2">
        <v>3</v>
      </c>
      <c r="K34" s="2">
        <v>8</v>
      </c>
      <c r="L34" s="2" t="s">
        <v>39</v>
      </c>
      <c r="M34" s="2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73">
        <v>11.3</v>
      </c>
      <c r="D35" s="2">
        <v>7.2</v>
      </c>
      <c r="E35" s="2">
        <v>8.8000000000000007</v>
      </c>
      <c r="F35" s="2">
        <v>7.8</v>
      </c>
      <c r="G35" s="2">
        <v>86</v>
      </c>
      <c r="H35" s="73">
        <v>1020.9</v>
      </c>
      <c r="I35" s="2" t="s">
        <v>59</v>
      </c>
      <c r="J35" s="2">
        <v>1</v>
      </c>
      <c r="K35" s="2">
        <v>8</v>
      </c>
      <c r="L35" s="2" t="s">
        <v>39</v>
      </c>
      <c r="M35" s="2">
        <v>0</v>
      </c>
      <c r="N35" s="2">
        <v>0</v>
      </c>
      <c r="O35" s="5"/>
    </row>
    <row r="36" spans="1:15" x14ac:dyDescent="0.2">
      <c r="B36" s="58" t="s">
        <v>46</v>
      </c>
      <c r="H36" s="16"/>
      <c r="M36" s="74"/>
      <c r="N36" s="75"/>
    </row>
    <row r="37" spans="1:15" ht="15.75" thickBot="1" x14ac:dyDescent="0.3">
      <c r="H37" s="16"/>
      <c r="M37" s="76" t="s">
        <v>27</v>
      </c>
      <c r="N37" s="26" t="s">
        <v>27</v>
      </c>
    </row>
    <row r="38" spans="1:15" ht="20.25" customHeight="1" x14ac:dyDescent="0.25">
      <c r="B38" s="13" t="s">
        <v>24</v>
      </c>
      <c r="C38" s="17">
        <f>AVERAGE(C4:C35)</f>
        <v>13.661290322580644</v>
      </c>
      <c r="D38" s="17">
        <f>AVERAGE(D5:D35)</f>
        <v>3.5612903225806454</v>
      </c>
      <c r="E38" s="17">
        <f>AVERAGE(E5:E35)</f>
        <v>7.7354838709677427</v>
      </c>
      <c r="F38" s="17"/>
      <c r="G38" s="17">
        <f>AVERAGE(G5:G35)</f>
        <v>85.741935483870961</v>
      </c>
      <c r="H38" s="18">
        <f>AVERAGE(H5:H35)</f>
        <v>1028.0935483870969</v>
      </c>
      <c r="I38" s="19"/>
      <c r="J38" s="20">
        <f>AVERAGE(J5:J35)</f>
        <v>1.4838709677419355</v>
      </c>
      <c r="K38" s="21">
        <f>AVERAGE(K5:K35)</f>
        <v>5.290322580645161</v>
      </c>
      <c r="L38" s="19"/>
      <c r="M38" s="69" t="s">
        <v>8</v>
      </c>
      <c r="N38" s="65" t="s">
        <v>9</v>
      </c>
    </row>
    <row r="39" spans="1:15" ht="19.5" customHeight="1" thickBot="1" x14ac:dyDescent="0.3">
      <c r="B39" s="14" t="s">
        <v>25</v>
      </c>
      <c r="C39" s="22">
        <f>MAX(C4:C35)</f>
        <v>21</v>
      </c>
      <c r="D39" s="22">
        <f>MAX(D5:D35)</f>
        <v>7.6</v>
      </c>
      <c r="E39" s="22">
        <f>MAX(E5:E35)</f>
        <v>11.6</v>
      </c>
      <c r="F39" s="22"/>
      <c r="G39" s="22">
        <f>MAX(G5:G35)</f>
        <v>100</v>
      </c>
      <c r="H39" s="23">
        <f>MAX(H5:H35)</f>
        <v>1038.3</v>
      </c>
      <c r="I39" s="24"/>
      <c r="J39" s="25">
        <f>MAX(J5:J35)</f>
        <v>3</v>
      </c>
      <c r="K39" s="26">
        <f>MAX(K5:K35)</f>
        <v>8</v>
      </c>
      <c r="L39" s="24"/>
      <c r="M39" s="70">
        <f>SUM(M4:M35)</f>
        <v>27.25</v>
      </c>
      <c r="N39" s="66">
        <f>SUM(N5:N35)</f>
        <v>0</v>
      </c>
    </row>
    <row r="40" spans="1:15" ht="20.25" customHeight="1" thickBot="1" x14ac:dyDescent="0.3">
      <c r="B40" s="15" t="s">
        <v>26</v>
      </c>
      <c r="C40" s="27">
        <f>MIN(C4:C35)</f>
        <v>6</v>
      </c>
      <c r="D40" s="27">
        <f>MIN(D5:D35)</f>
        <v>-2.1</v>
      </c>
      <c r="E40" s="27">
        <f>MIN(E5:E35)</f>
        <v>0.2</v>
      </c>
      <c r="F40" s="27"/>
      <c r="G40" s="27">
        <f>MIN(G5:G35)</f>
        <v>62</v>
      </c>
      <c r="H40" s="28">
        <f>MIN(H5:H35)</f>
        <v>1009.1</v>
      </c>
      <c r="I40" s="24"/>
      <c r="J40" s="29">
        <f>MIN(J5:J35)</f>
        <v>0</v>
      </c>
      <c r="K40" s="30">
        <f>MIN(K5:K35)</f>
        <v>0</v>
      </c>
      <c r="L40" s="24"/>
      <c r="M40" s="67" t="s">
        <v>57</v>
      </c>
      <c r="N40" s="68" t="s">
        <v>58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51" t="s">
        <v>33</v>
      </c>
      <c r="K42" s="53" t="s">
        <v>34</v>
      </c>
    </row>
    <row r="43" spans="1:15" ht="13.5" thickBot="1" x14ac:dyDescent="0.25">
      <c r="B43" s="35" t="s">
        <v>28</v>
      </c>
      <c r="C43" s="36"/>
      <c r="D43" s="37" t="s">
        <v>28</v>
      </c>
      <c r="E43" s="36"/>
      <c r="F43" s="36"/>
      <c r="G43" s="12"/>
      <c r="H43" s="38" t="s">
        <v>28</v>
      </c>
      <c r="J43" s="56" t="s">
        <v>22</v>
      </c>
      <c r="K43" s="57">
        <f>COUNTIF(L5:L35,"C.")</f>
        <v>8</v>
      </c>
    </row>
    <row r="44" spans="1:15" ht="13.5" thickBot="1" x14ac:dyDescent="0.25">
      <c r="B44" s="39" t="s">
        <v>29</v>
      </c>
      <c r="C44" s="36"/>
      <c r="D44" s="40" t="s">
        <v>8</v>
      </c>
      <c r="E44" s="36"/>
      <c r="F44" s="36"/>
      <c r="G44" s="12"/>
      <c r="H44" s="41" t="s">
        <v>9</v>
      </c>
      <c r="J44" s="55" t="s">
        <v>35</v>
      </c>
      <c r="K44" s="45">
        <f>COUNTIF(L5:L35,"Ci.")</f>
        <v>1</v>
      </c>
    </row>
    <row r="45" spans="1:15" ht="13.5" thickBot="1" x14ac:dyDescent="0.25">
      <c r="B45" s="42">
        <f>COUNTIF(D5:D35,"&lt;=0")</f>
        <v>2</v>
      </c>
      <c r="C45" s="36"/>
      <c r="D45" s="42">
        <f>COUNTIF(M4:M35,"&gt;0")</f>
        <v>7</v>
      </c>
      <c r="E45" s="36"/>
      <c r="F45" s="36"/>
      <c r="G45" s="12"/>
      <c r="H45" s="42">
        <f>COUNTIF(N5:N35,"&gt;0")</f>
        <v>0</v>
      </c>
      <c r="J45" s="46" t="s">
        <v>36</v>
      </c>
      <c r="K45" s="47">
        <f>COUNTIF(L5:L35,"Cc.")</f>
        <v>0</v>
      </c>
    </row>
    <row r="46" spans="1:15" x14ac:dyDescent="0.2">
      <c r="J46" s="46" t="s">
        <v>37</v>
      </c>
      <c r="K46" s="47">
        <f>COUNTIF(L5:L35,"Cs.")</f>
        <v>1</v>
      </c>
    </row>
    <row r="47" spans="1:15" x14ac:dyDescent="0.2">
      <c r="J47" s="46" t="s">
        <v>38</v>
      </c>
      <c r="K47" s="47">
        <f>COUNTIF(L5:L35,"Ac.")</f>
        <v>0</v>
      </c>
    </row>
    <row r="48" spans="1:15" x14ac:dyDescent="0.2">
      <c r="J48" s="46" t="s">
        <v>39</v>
      </c>
      <c r="K48" s="47">
        <f>COUNTIF(L5:L35,"As.")</f>
        <v>13</v>
      </c>
    </row>
    <row r="49" spans="10:11" x14ac:dyDescent="0.2">
      <c r="J49" s="46" t="s">
        <v>40</v>
      </c>
      <c r="K49" s="47">
        <f>COUNTIF(L5:L35,"Ns.")</f>
        <v>0</v>
      </c>
    </row>
    <row r="50" spans="10:11" x14ac:dyDescent="0.2">
      <c r="J50" s="46" t="s">
        <v>41</v>
      </c>
      <c r="K50" s="47">
        <f>COUNTIF(L5:L35,"Sc.")</f>
        <v>3</v>
      </c>
    </row>
    <row r="51" spans="10:11" x14ac:dyDescent="0.2">
      <c r="J51" s="46" t="s">
        <v>42</v>
      </c>
      <c r="K51" s="47">
        <f>COUNTIF(L5:L35,"St.")</f>
        <v>3</v>
      </c>
    </row>
    <row r="52" spans="10:11" x14ac:dyDescent="0.2">
      <c r="J52" s="46" t="s">
        <v>43</v>
      </c>
      <c r="K52" s="47">
        <f>COUNTIF(L5:L35,"Cu.")</f>
        <v>2</v>
      </c>
    </row>
    <row r="53" spans="10:11" ht="13.5" thickBot="1" x14ac:dyDescent="0.25">
      <c r="J53" s="48" t="s">
        <v>44</v>
      </c>
      <c r="K53" s="49">
        <f>COUNTIF(L5:L35,"Cb.")</f>
        <v>0</v>
      </c>
    </row>
    <row r="54" spans="10:11" ht="13.5" thickBot="1" x14ac:dyDescent="0.25">
      <c r="J54" s="54" t="s">
        <v>45</v>
      </c>
      <c r="K54" s="52">
        <f>SUM(K44:K53)</f>
        <v>23</v>
      </c>
    </row>
    <row r="55" spans="10:11" ht="20.25" customHeight="1" x14ac:dyDescent="0.2"/>
    <row r="194" spans="2:14" ht="13.5" thickBot="1" x14ac:dyDescent="0.25"/>
    <row r="195" spans="2:14" x14ac:dyDescent="0.2">
      <c r="B195" s="43" t="s">
        <v>30</v>
      </c>
      <c r="C195" s="44" t="s">
        <v>31</v>
      </c>
    </row>
    <row r="196" spans="2:14" x14ac:dyDescent="0.2">
      <c r="B196" s="59">
        <v>0</v>
      </c>
      <c r="C196" s="47">
        <f>COUNTIF(I5:I35,"0")</f>
        <v>5</v>
      </c>
      <c r="E196"/>
      <c r="F196"/>
      <c r="L196" s="9"/>
      <c r="N196"/>
    </row>
    <row r="197" spans="2:14" x14ac:dyDescent="0.2">
      <c r="B197" s="60" t="s">
        <v>12</v>
      </c>
      <c r="C197" s="47">
        <f>COUNTIF(I5:I35,"N")</f>
        <v>0</v>
      </c>
      <c r="E197"/>
      <c r="F197"/>
      <c r="L197" s="9"/>
      <c r="N197"/>
    </row>
    <row r="198" spans="2:14" x14ac:dyDescent="0.2">
      <c r="B198" s="61" t="s">
        <v>54</v>
      </c>
      <c r="C198" s="47">
        <f>COUNTIF(I5:I35,"NNE")</f>
        <v>1</v>
      </c>
      <c r="E198"/>
      <c r="F198"/>
      <c r="L198" s="9"/>
      <c r="N198"/>
    </row>
    <row r="199" spans="2:14" x14ac:dyDescent="0.2">
      <c r="B199" s="60" t="s">
        <v>13</v>
      </c>
      <c r="C199" s="47">
        <f>COUNTIF(I5:I35,"NE")</f>
        <v>1</v>
      </c>
      <c r="E199"/>
      <c r="F199"/>
      <c r="L199" s="9"/>
      <c r="N199"/>
    </row>
    <row r="200" spans="2:14" x14ac:dyDescent="0.2">
      <c r="B200" s="61" t="s">
        <v>52</v>
      </c>
      <c r="C200" s="47">
        <f>COUNTIF(I5:I35,"ENE")</f>
        <v>4</v>
      </c>
      <c r="E200"/>
      <c r="F200"/>
      <c r="L200" s="9"/>
      <c r="N200"/>
    </row>
    <row r="201" spans="2:14" x14ac:dyDescent="0.2">
      <c r="B201" s="60" t="s">
        <v>17</v>
      </c>
      <c r="C201" s="47">
        <f>COUNTIF(I5:I35,"E")</f>
        <v>0</v>
      </c>
      <c r="E201"/>
      <c r="F201"/>
      <c r="L201" s="9"/>
      <c r="N201"/>
    </row>
    <row r="202" spans="2:14" x14ac:dyDescent="0.2">
      <c r="B202" s="62" t="s">
        <v>49</v>
      </c>
      <c r="C202" s="47">
        <f>COUNTIF(I5:I35,"ESE")</f>
        <v>0</v>
      </c>
      <c r="E202"/>
      <c r="F202"/>
      <c r="L202" s="9"/>
      <c r="N202"/>
    </row>
    <row r="203" spans="2:14" x14ac:dyDescent="0.2">
      <c r="B203" s="60" t="s">
        <v>16</v>
      </c>
      <c r="C203" s="47">
        <f>COUNTIF(I5:I35,"SE")</f>
        <v>0</v>
      </c>
      <c r="E203"/>
      <c r="F203"/>
      <c r="L203" s="9"/>
      <c r="N203"/>
    </row>
    <row r="204" spans="2:14" x14ac:dyDescent="0.2">
      <c r="B204" s="62" t="s">
        <v>55</v>
      </c>
      <c r="C204" s="47">
        <f>COUNTIF(I5:I35,"SSE")</f>
        <v>0</v>
      </c>
      <c r="E204"/>
      <c r="F204"/>
      <c r="L204" s="9"/>
      <c r="N204"/>
    </row>
    <row r="205" spans="2:14" x14ac:dyDescent="0.2">
      <c r="B205" s="60" t="s">
        <v>15</v>
      </c>
      <c r="C205" s="47">
        <f>COUNTIF(I5:I35,"S")</f>
        <v>2</v>
      </c>
      <c r="E205"/>
      <c r="F205"/>
      <c r="L205" s="9"/>
      <c r="N205"/>
    </row>
    <row r="206" spans="2:14" x14ac:dyDescent="0.2">
      <c r="B206" s="62" t="s">
        <v>51</v>
      </c>
      <c r="C206" s="47">
        <f>COUNTIF(I5:I35,"SSW")</f>
        <v>2</v>
      </c>
      <c r="E206"/>
      <c r="F206"/>
      <c r="L206" s="9"/>
      <c r="N206"/>
    </row>
    <row r="207" spans="2:14" x14ac:dyDescent="0.2">
      <c r="B207" s="60" t="s">
        <v>10</v>
      </c>
      <c r="C207" s="47">
        <f>COUNTIF(I5:I35,"SW")</f>
        <v>6</v>
      </c>
      <c r="E207"/>
      <c r="F207"/>
      <c r="L207" s="9"/>
      <c r="N207"/>
    </row>
    <row r="208" spans="2:14" x14ac:dyDescent="0.2">
      <c r="B208" s="62" t="s">
        <v>50</v>
      </c>
      <c r="C208" s="47">
        <f>COUNTIF(I5:I35,"WSW")</f>
        <v>1</v>
      </c>
    </row>
    <row r="209" spans="2:3" x14ac:dyDescent="0.2">
      <c r="B209" s="60" t="s">
        <v>11</v>
      </c>
      <c r="C209" s="47">
        <f>COUNTIF(I5:I35,"W")</f>
        <v>0</v>
      </c>
    </row>
    <row r="210" spans="2:3" x14ac:dyDescent="0.2">
      <c r="B210" s="62" t="s">
        <v>53</v>
      </c>
      <c r="C210" s="47">
        <f>COUNTIF(I5:I35,"WNW")</f>
        <v>1</v>
      </c>
    </row>
    <row r="211" spans="2:3" x14ac:dyDescent="0.2">
      <c r="B211" s="63" t="s">
        <v>14</v>
      </c>
      <c r="C211" s="47">
        <f>COUNTIF(I5:I35,"NW")</f>
        <v>2</v>
      </c>
    </row>
    <row r="212" spans="2:3" ht="13.5" thickBot="1" x14ac:dyDescent="0.25">
      <c r="B212" s="62" t="s">
        <v>59</v>
      </c>
      <c r="C212" s="45">
        <f>COUNTIF(I5:I35,"NNW")</f>
        <v>6</v>
      </c>
    </row>
    <row r="213" spans="2:3" ht="13.5" thickBot="1" x14ac:dyDescent="0.25">
      <c r="B213" s="50" t="s">
        <v>32</v>
      </c>
      <c r="C213" s="57">
        <f>SUM(C197:C212)</f>
        <v>26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2013-09-17T09:18:45Z</dcterms:modified>
</cp:coreProperties>
</file>