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4965" windowHeight="6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9" i="1" l="1"/>
  <c r="M39" i="1"/>
  <c r="C38" i="1"/>
  <c r="C39" i="1"/>
  <c r="C40" i="1"/>
  <c r="K53" i="1" l="1"/>
  <c r="K52" i="1"/>
  <c r="K51" i="1"/>
  <c r="K49" i="1"/>
  <c r="K48" i="1"/>
  <c r="K47" i="1"/>
  <c r="K46" i="1"/>
  <c r="K45" i="1"/>
  <c r="K44" i="1"/>
  <c r="K43" i="1"/>
  <c r="D38" i="1"/>
  <c r="E38" i="1"/>
  <c r="G38" i="1"/>
  <c r="H38" i="1"/>
  <c r="J38" i="1"/>
  <c r="K38" i="1"/>
  <c r="D39" i="1"/>
  <c r="E39" i="1"/>
  <c r="G39" i="1"/>
  <c r="H39" i="1"/>
  <c r="J39" i="1"/>
  <c r="K39" i="1"/>
  <c r="D40" i="1"/>
  <c r="E40" i="1"/>
  <c r="G40" i="1"/>
  <c r="H40" i="1"/>
  <c r="J40" i="1"/>
  <c r="K40" i="1"/>
  <c r="K50" i="1"/>
  <c r="C196" i="1"/>
  <c r="C197" i="1"/>
  <c r="C213" i="1" s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K54" i="1"/>
</calcChain>
</file>

<file path=xl/sharedStrings.xml><?xml version="1.0" encoding="utf-8"?>
<sst xmlns="http://schemas.openxmlformats.org/spreadsheetml/2006/main" count="121" uniqueCount="59">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</sst>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0" fillId="0" borderId="30" xfId="0" applyBorder="1"/>
    <xf numFmtId="164" fontId="0" fillId="0" borderId="31" xfId="0" applyNumberFormat="1" applyBorder="1"/>
    <xf numFmtId="164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6.8</c:v>
                </c:pt>
                <c:pt idx="1">
                  <c:v>8.1999999999999993</c:v>
                </c:pt>
                <c:pt idx="2">
                  <c:v>7.4</c:v>
                </c:pt>
                <c:pt idx="3">
                  <c:v>9</c:v>
                </c:pt>
                <c:pt idx="4">
                  <c:v>12</c:v>
                </c:pt>
                <c:pt idx="5">
                  <c:v>10</c:v>
                </c:pt>
                <c:pt idx="6">
                  <c:v>11</c:v>
                </c:pt>
                <c:pt idx="7">
                  <c:v>10</c:v>
                </c:pt>
                <c:pt idx="8">
                  <c:v>9.5</c:v>
                </c:pt>
                <c:pt idx="9">
                  <c:v>9</c:v>
                </c:pt>
                <c:pt idx="10">
                  <c:v>5.0999999999999996</c:v>
                </c:pt>
                <c:pt idx="11">
                  <c:v>7</c:v>
                </c:pt>
                <c:pt idx="12">
                  <c:v>6.2</c:v>
                </c:pt>
                <c:pt idx="13">
                  <c:v>6.5</c:v>
                </c:pt>
                <c:pt idx="14">
                  <c:v>4</c:v>
                </c:pt>
                <c:pt idx="15">
                  <c:v>5</c:v>
                </c:pt>
                <c:pt idx="16">
                  <c:v>3.8</c:v>
                </c:pt>
                <c:pt idx="17">
                  <c:v>0.8</c:v>
                </c:pt>
                <c:pt idx="18">
                  <c:v>1.5</c:v>
                </c:pt>
                <c:pt idx="19">
                  <c:v>2.7</c:v>
                </c:pt>
                <c:pt idx="20">
                  <c:v>1.5</c:v>
                </c:pt>
                <c:pt idx="21">
                  <c:v>2.5</c:v>
                </c:pt>
                <c:pt idx="22">
                  <c:v>2</c:v>
                </c:pt>
                <c:pt idx="23">
                  <c:v>2</c:v>
                </c:pt>
                <c:pt idx="24">
                  <c:v>5.6</c:v>
                </c:pt>
                <c:pt idx="25">
                  <c:v>7.4</c:v>
                </c:pt>
                <c:pt idx="26">
                  <c:v>6</c:v>
                </c:pt>
                <c:pt idx="27">
                  <c:v>3</c:v>
                </c:pt>
                <c:pt idx="28">
                  <c:v>4</c:v>
                </c:pt>
                <c:pt idx="29">
                  <c:v>3.2</c:v>
                </c:pt>
                <c:pt idx="30" formatCode="0.0">
                  <c:v>3.9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-3.1</c:v>
                </c:pt>
                <c:pt idx="1">
                  <c:v>-1.4</c:v>
                </c:pt>
                <c:pt idx="2">
                  <c:v>5.7</c:v>
                </c:pt>
                <c:pt idx="3">
                  <c:v>1</c:v>
                </c:pt>
                <c:pt idx="4">
                  <c:v>1.5</c:v>
                </c:pt>
                <c:pt idx="5">
                  <c:v>6.5</c:v>
                </c:pt>
                <c:pt idx="6">
                  <c:v>6.1</c:v>
                </c:pt>
                <c:pt idx="7">
                  <c:v>3.5</c:v>
                </c:pt>
                <c:pt idx="8">
                  <c:v>5.5</c:v>
                </c:pt>
                <c:pt idx="9">
                  <c:v>4.5999999999999996</c:v>
                </c:pt>
                <c:pt idx="10">
                  <c:v>-1.4</c:v>
                </c:pt>
                <c:pt idx="11">
                  <c:v>0.3</c:v>
                </c:pt>
                <c:pt idx="12">
                  <c:v>0.8</c:v>
                </c:pt>
                <c:pt idx="13">
                  <c:v>1.9</c:v>
                </c:pt>
                <c:pt idx="14">
                  <c:v>3.2</c:v>
                </c:pt>
                <c:pt idx="15">
                  <c:v>1.1000000000000001</c:v>
                </c:pt>
                <c:pt idx="16">
                  <c:v>1.1000000000000001</c:v>
                </c:pt>
                <c:pt idx="17">
                  <c:v>-1.5</c:v>
                </c:pt>
                <c:pt idx="18">
                  <c:v>-5.6</c:v>
                </c:pt>
                <c:pt idx="19">
                  <c:v>-5.0999999999999996</c:v>
                </c:pt>
                <c:pt idx="20">
                  <c:v>-3</c:v>
                </c:pt>
                <c:pt idx="21">
                  <c:v>-3.5</c:v>
                </c:pt>
                <c:pt idx="22">
                  <c:v>-3.4</c:v>
                </c:pt>
                <c:pt idx="23">
                  <c:v>-2</c:v>
                </c:pt>
                <c:pt idx="24">
                  <c:v>0.6</c:v>
                </c:pt>
                <c:pt idx="25">
                  <c:v>0.7</c:v>
                </c:pt>
                <c:pt idx="26">
                  <c:v>3.4</c:v>
                </c:pt>
                <c:pt idx="27">
                  <c:v>-2.4</c:v>
                </c:pt>
                <c:pt idx="28">
                  <c:v>-1.6</c:v>
                </c:pt>
                <c:pt idx="29">
                  <c:v>0.7</c:v>
                </c:pt>
                <c:pt idx="30">
                  <c:v>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12736"/>
        <c:axId val="93725056"/>
      </c:lineChart>
      <c:catAx>
        <c:axId val="91412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2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725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412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1.75</c:v>
                </c:pt>
                <c:pt idx="1">
                  <c:v>0.5</c:v>
                </c:pt>
                <c:pt idx="2">
                  <c:v>0.5</c:v>
                </c:pt>
                <c:pt idx="3">
                  <c:v>5.75</c:v>
                </c:pt>
                <c:pt idx="4">
                  <c:v>9.5</c:v>
                </c:pt>
                <c:pt idx="5">
                  <c:v>0.5</c:v>
                </c:pt>
                <c:pt idx="6">
                  <c:v>8</c:v>
                </c:pt>
                <c:pt idx="7">
                  <c:v>0.75</c:v>
                </c:pt>
                <c:pt idx="8">
                  <c:v>3.5</c:v>
                </c:pt>
                <c:pt idx="9">
                  <c:v>0.25</c:v>
                </c:pt>
                <c:pt idx="10">
                  <c:v>0.25</c:v>
                </c:pt>
                <c:pt idx="11">
                  <c:v>0</c:v>
                </c:pt>
                <c:pt idx="12">
                  <c:v>0.5</c:v>
                </c:pt>
                <c:pt idx="13">
                  <c:v>5</c:v>
                </c:pt>
                <c:pt idx="14">
                  <c:v>0</c:v>
                </c:pt>
                <c:pt idx="15">
                  <c:v>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0.25</c:v>
                </c:pt>
                <c:pt idx="24">
                  <c:v>1.5</c:v>
                </c:pt>
                <c:pt idx="25">
                  <c:v>1</c:v>
                </c:pt>
                <c:pt idx="26">
                  <c:v>0.5</c:v>
                </c:pt>
                <c:pt idx="27">
                  <c:v>0</c:v>
                </c:pt>
                <c:pt idx="28">
                  <c:v>9.5</c:v>
                </c:pt>
                <c:pt idx="29">
                  <c:v>2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58240"/>
        <c:axId val="94461312"/>
      </c:barChart>
      <c:catAx>
        <c:axId val="94458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6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461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58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-0.9</c:v>
                </c:pt>
                <c:pt idx="1">
                  <c:v>6.8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9.3000000000000007</c:v>
                </c:pt>
                <c:pt idx="6">
                  <c:v>9</c:v>
                </c:pt>
                <c:pt idx="7">
                  <c:v>6</c:v>
                </c:pt>
                <c:pt idx="8">
                  <c:v>7.9</c:v>
                </c:pt>
                <c:pt idx="9">
                  <c:v>5.8</c:v>
                </c:pt>
                <c:pt idx="10">
                  <c:v>0.6</c:v>
                </c:pt>
                <c:pt idx="11">
                  <c:v>4.9000000000000004</c:v>
                </c:pt>
                <c:pt idx="12">
                  <c:v>2.1</c:v>
                </c:pt>
                <c:pt idx="13">
                  <c:v>4.5</c:v>
                </c:pt>
                <c:pt idx="14">
                  <c:v>3.8</c:v>
                </c:pt>
                <c:pt idx="15">
                  <c:v>4</c:v>
                </c:pt>
                <c:pt idx="16">
                  <c:v>2</c:v>
                </c:pt>
                <c:pt idx="17">
                  <c:v>-1</c:v>
                </c:pt>
                <c:pt idx="18">
                  <c:v>-4.4000000000000004</c:v>
                </c:pt>
                <c:pt idx="19">
                  <c:v>-2.4</c:v>
                </c:pt>
                <c:pt idx="20">
                  <c:v>-0.2</c:v>
                </c:pt>
                <c:pt idx="21">
                  <c:v>-2.7</c:v>
                </c:pt>
                <c:pt idx="22">
                  <c:v>-1.4</c:v>
                </c:pt>
                <c:pt idx="23">
                  <c:v>1.1000000000000001</c:v>
                </c:pt>
                <c:pt idx="24">
                  <c:v>1</c:v>
                </c:pt>
                <c:pt idx="25">
                  <c:v>5</c:v>
                </c:pt>
                <c:pt idx="26">
                  <c:v>4.9000000000000004</c:v>
                </c:pt>
                <c:pt idx="27">
                  <c:v>-1</c:v>
                </c:pt>
                <c:pt idx="28">
                  <c:v>3</c:v>
                </c:pt>
                <c:pt idx="29">
                  <c:v>3.3</c:v>
                </c:pt>
                <c:pt idx="30">
                  <c:v>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88128"/>
        <c:axId val="101490048"/>
      </c:lineChart>
      <c:catAx>
        <c:axId val="10148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49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49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488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99</c:v>
                </c:pt>
                <c:pt idx="1">
                  <c:v>99</c:v>
                </c:pt>
                <c:pt idx="2">
                  <c:v>85</c:v>
                </c:pt>
                <c:pt idx="3">
                  <c:v>92</c:v>
                </c:pt>
                <c:pt idx="4">
                  <c:v>92</c:v>
                </c:pt>
                <c:pt idx="5">
                  <c:v>94</c:v>
                </c:pt>
                <c:pt idx="6">
                  <c:v>80</c:v>
                </c:pt>
                <c:pt idx="7">
                  <c:v>91</c:v>
                </c:pt>
                <c:pt idx="8">
                  <c:v>99</c:v>
                </c:pt>
                <c:pt idx="9">
                  <c:v>91</c:v>
                </c:pt>
                <c:pt idx="10">
                  <c:v>99</c:v>
                </c:pt>
                <c:pt idx="11">
                  <c:v>84</c:v>
                </c:pt>
                <c:pt idx="12">
                  <c:v>99</c:v>
                </c:pt>
                <c:pt idx="13">
                  <c:v>90</c:v>
                </c:pt>
                <c:pt idx="14">
                  <c:v>99</c:v>
                </c:pt>
                <c:pt idx="15">
                  <c:v>90</c:v>
                </c:pt>
                <c:pt idx="16">
                  <c:v>90</c:v>
                </c:pt>
                <c:pt idx="17">
                  <c:v>100</c:v>
                </c:pt>
                <c:pt idx="18">
                  <c:v>85</c:v>
                </c:pt>
                <c:pt idx="19">
                  <c:v>99</c:v>
                </c:pt>
                <c:pt idx="20">
                  <c:v>99</c:v>
                </c:pt>
                <c:pt idx="21">
                  <c:v>100</c:v>
                </c:pt>
                <c:pt idx="22">
                  <c:v>99</c:v>
                </c:pt>
                <c:pt idx="23">
                  <c:v>100</c:v>
                </c:pt>
                <c:pt idx="24">
                  <c:v>100</c:v>
                </c:pt>
                <c:pt idx="25">
                  <c:v>90</c:v>
                </c:pt>
                <c:pt idx="26">
                  <c:v>84</c:v>
                </c:pt>
                <c:pt idx="27">
                  <c:v>100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71584"/>
        <c:axId val="113309184"/>
      </c:lineChart>
      <c:catAx>
        <c:axId val="1107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30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3091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7715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1013.9</c:v>
                </c:pt>
                <c:pt idx="1">
                  <c:v>998.6</c:v>
                </c:pt>
                <c:pt idx="2">
                  <c:v>995.8</c:v>
                </c:pt>
                <c:pt idx="3">
                  <c:v>1008</c:v>
                </c:pt>
                <c:pt idx="4">
                  <c:v>997.2</c:v>
                </c:pt>
                <c:pt idx="5">
                  <c:v>988.9</c:v>
                </c:pt>
                <c:pt idx="6">
                  <c:v>996.6</c:v>
                </c:pt>
                <c:pt idx="7">
                  <c:v>1009.4</c:v>
                </c:pt>
                <c:pt idx="8">
                  <c:v>1017.9</c:v>
                </c:pt>
                <c:pt idx="9">
                  <c:v>1027.4000000000001</c:v>
                </c:pt>
                <c:pt idx="10">
                  <c:v>1035.4000000000001</c:v>
                </c:pt>
                <c:pt idx="11">
                  <c:v>1039</c:v>
                </c:pt>
                <c:pt idx="12">
                  <c:v>1032</c:v>
                </c:pt>
                <c:pt idx="13">
                  <c:v>1024.3</c:v>
                </c:pt>
                <c:pt idx="14">
                  <c:v>1020.6</c:v>
                </c:pt>
                <c:pt idx="15">
                  <c:v>1012.6</c:v>
                </c:pt>
                <c:pt idx="16">
                  <c:v>1013.4</c:v>
                </c:pt>
                <c:pt idx="17">
                  <c:v>1019</c:v>
                </c:pt>
                <c:pt idx="18">
                  <c:v>1015.2</c:v>
                </c:pt>
                <c:pt idx="19">
                  <c:v>999.2</c:v>
                </c:pt>
                <c:pt idx="20">
                  <c:v>992.4</c:v>
                </c:pt>
                <c:pt idx="21">
                  <c:v>985.1</c:v>
                </c:pt>
                <c:pt idx="22">
                  <c:v>990.5</c:v>
                </c:pt>
                <c:pt idx="23">
                  <c:v>987.7</c:v>
                </c:pt>
                <c:pt idx="24">
                  <c:v>1000.9</c:v>
                </c:pt>
                <c:pt idx="25">
                  <c:v>998.1</c:v>
                </c:pt>
                <c:pt idx="26">
                  <c:v>994.1</c:v>
                </c:pt>
                <c:pt idx="27">
                  <c:v>1005.6</c:v>
                </c:pt>
                <c:pt idx="28">
                  <c:v>1000.7</c:v>
                </c:pt>
                <c:pt idx="29">
                  <c:v>993.9</c:v>
                </c:pt>
                <c:pt idx="30">
                  <c:v>1003.2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03008"/>
        <c:axId val="77148544"/>
      </c:lineChart>
      <c:catAx>
        <c:axId val="77003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4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148544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030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59840"/>
        <c:axId val="77461376"/>
      </c:radarChart>
      <c:catAx>
        <c:axId val="7745984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461376"/>
        <c:crosses val="autoZero"/>
        <c:auto val="0"/>
        <c:lblAlgn val="ctr"/>
        <c:lblOffset val="100"/>
        <c:noMultiLvlLbl val="0"/>
      </c:catAx>
      <c:valAx>
        <c:axId val="7746137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45984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H2" sqref="H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5">
        <v>12.09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6.8</v>
      </c>
      <c r="D5" s="2">
        <v>-3.1</v>
      </c>
      <c r="E5" s="2">
        <v>-0.9</v>
      </c>
      <c r="F5" s="2">
        <v>-1</v>
      </c>
      <c r="G5" s="2">
        <v>99</v>
      </c>
      <c r="H5" s="2">
        <v>1013.9</v>
      </c>
      <c r="I5" s="2">
        <v>0</v>
      </c>
      <c r="J5" s="2">
        <v>0</v>
      </c>
      <c r="K5" s="2">
        <v>6</v>
      </c>
      <c r="L5" s="2" t="s">
        <v>35</v>
      </c>
      <c r="M5" s="2">
        <v>1.75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8.1999999999999993</v>
      </c>
      <c r="D6" s="2">
        <v>-1.4</v>
      </c>
      <c r="E6" s="2">
        <v>6.8</v>
      </c>
      <c r="F6" s="2">
        <v>6.7</v>
      </c>
      <c r="G6" s="2">
        <v>99</v>
      </c>
      <c r="H6" s="2">
        <v>998.6</v>
      </c>
      <c r="I6" s="2" t="s">
        <v>15</v>
      </c>
      <c r="J6" s="2">
        <v>2</v>
      </c>
      <c r="K6" s="2">
        <v>8</v>
      </c>
      <c r="L6" s="2" t="s">
        <v>40</v>
      </c>
      <c r="M6" s="2">
        <v>0.5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7.4</v>
      </c>
      <c r="D7" s="2">
        <v>5.7</v>
      </c>
      <c r="E7" s="2">
        <v>7</v>
      </c>
      <c r="F7" s="2">
        <v>6</v>
      </c>
      <c r="G7" s="2">
        <v>85</v>
      </c>
      <c r="H7" s="2">
        <v>995.8</v>
      </c>
      <c r="I7" s="2" t="s">
        <v>51</v>
      </c>
      <c r="J7" s="2">
        <v>3</v>
      </c>
      <c r="K7" s="2">
        <v>8</v>
      </c>
      <c r="L7" s="2" t="s">
        <v>39</v>
      </c>
      <c r="M7" s="2">
        <v>0.5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9</v>
      </c>
      <c r="D8" s="2">
        <v>1</v>
      </c>
      <c r="E8" s="2">
        <v>7</v>
      </c>
      <c r="F8" s="2">
        <v>6.5</v>
      </c>
      <c r="G8" s="2">
        <v>92</v>
      </c>
      <c r="H8" s="2">
        <v>1008</v>
      </c>
      <c r="I8" s="2" t="s">
        <v>48</v>
      </c>
      <c r="J8" s="2">
        <v>1</v>
      </c>
      <c r="K8" s="2">
        <v>0</v>
      </c>
      <c r="L8" s="2" t="s">
        <v>58</v>
      </c>
      <c r="M8" s="2">
        <v>5.75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12</v>
      </c>
      <c r="D9" s="2">
        <v>1.5</v>
      </c>
      <c r="E9" s="2">
        <v>7</v>
      </c>
      <c r="F9" s="2">
        <v>6.6</v>
      </c>
      <c r="G9" s="2">
        <v>92</v>
      </c>
      <c r="H9" s="2">
        <v>997.2</v>
      </c>
      <c r="I9" s="2" t="s">
        <v>10</v>
      </c>
      <c r="J9" s="2">
        <v>2</v>
      </c>
      <c r="K9" s="2">
        <v>1</v>
      </c>
      <c r="L9" s="2" t="s">
        <v>41</v>
      </c>
      <c r="M9" s="2">
        <v>9.5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10</v>
      </c>
      <c r="D10" s="2">
        <v>6.5</v>
      </c>
      <c r="E10" s="2">
        <v>9.3000000000000007</v>
      </c>
      <c r="F10" s="2">
        <v>8.5</v>
      </c>
      <c r="G10" s="2">
        <v>94</v>
      </c>
      <c r="H10" s="2">
        <v>988.9</v>
      </c>
      <c r="I10" s="2" t="s">
        <v>10</v>
      </c>
      <c r="J10" s="2">
        <v>2</v>
      </c>
      <c r="K10" s="2">
        <v>3</v>
      </c>
      <c r="L10" s="2" t="s">
        <v>41</v>
      </c>
      <c r="M10" s="2">
        <v>0.5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11</v>
      </c>
      <c r="D11" s="2">
        <v>6.1</v>
      </c>
      <c r="E11" s="2">
        <v>9</v>
      </c>
      <c r="F11" s="2">
        <v>7.6</v>
      </c>
      <c r="G11" s="2">
        <v>80</v>
      </c>
      <c r="H11" s="2">
        <v>996.6</v>
      </c>
      <c r="I11" s="2" t="s">
        <v>15</v>
      </c>
      <c r="J11" s="2">
        <v>4</v>
      </c>
      <c r="K11" s="2">
        <v>8</v>
      </c>
      <c r="L11" s="2" t="s">
        <v>39</v>
      </c>
      <c r="M11" s="2">
        <v>8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10</v>
      </c>
      <c r="D12" s="2">
        <v>3.5</v>
      </c>
      <c r="E12" s="2">
        <v>6</v>
      </c>
      <c r="F12" s="2">
        <v>5.4</v>
      </c>
      <c r="G12" s="2">
        <v>91</v>
      </c>
      <c r="H12" s="2">
        <v>1009.4</v>
      </c>
      <c r="I12" s="2" t="s">
        <v>10</v>
      </c>
      <c r="J12" s="2">
        <v>2</v>
      </c>
      <c r="K12" s="2">
        <v>4</v>
      </c>
      <c r="L12" s="2" t="s">
        <v>41</v>
      </c>
      <c r="M12" s="2">
        <v>0.75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9.5</v>
      </c>
      <c r="D13" s="2">
        <v>5.5</v>
      </c>
      <c r="E13" s="2">
        <v>7.9</v>
      </c>
      <c r="F13" s="2">
        <v>7.8</v>
      </c>
      <c r="G13" s="2">
        <v>99</v>
      </c>
      <c r="H13" s="2">
        <v>1017.9</v>
      </c>
      <c r="I13" s="2" t="s">
        <v>49</v>
      </c>
      <c r="J13" s="2">
        <v>1</v>
      </c>
      <c r="K13" s="2">
        <v>6</v>
      </c>
      <c r="L13" s="2" t="s">
        <v>41</v>
      </c>
      <c r="M13" s="2">
        <v>3.5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9</v>
      </c>
      <c r="D14" s="2">
        <v>4.5999999999999996</v>
      </c>
      <c r="E14" s="2">
        <v>5.8</v>
      </c>
      <c r="F14" s="2">
        <v>5.4</v>
      </c>
      <c r="G14" s="2">
        <v>91</v>
      </c>
      <c r="H14" s="2">
        <v>1027.4000000000001</v>
      </c>
      <c r="I14" s="2" t="s">
        <v>11</v>
      </c>
      <c r="J14" s="2">
        <v>1</v>
      </c>
      <c r="K14" s="2">
        <v>8</v>
      </c>
      <c r="L14" s="2" t="s">
        <v>39</v>
      </c>
      <c r="M14" s="2">
        <v>0.25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5.0999999999999996</v>
      </c>
      <c r="D15" s="2">
        <v>-1.4</v>
      </c>
      <c r="E15" s="2">
        <v>0.6</v>
      </c>
      <c r="F15" s="2">
        <v>0.5</v>
      </c>
      <c r="G15" s="2">
        <v>99</v>
      </c>
      <c r="H15" s="2">
        <v>1035.4000000000001</v>
      </c>
      <c r="I15" s="2">
        <v>0</v>
      </c>
      <c r="J15" s="2">
        <v>0</v>
      </c>
      <c r="K15" s="2">
        <v>8</v>
      </c>
      <c r="L15" s="2" t="s">
        <v>40</v>
      </c>
      <c r="M15" s="2">
        <v>0.25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7</v>
      </c>
      <c r="D16" s="2">
        <v>0.3</v>
      </c>
      <c r="E16" s="2">
        <v>4.9000000000000004</v>
      </c>
      <c r="F16" s="2">
        <v>4.0999999999999996</v>
      </c>
      <c r="G16" s="2">
        <v>84</v>
      </c>
      <c r="H16" s="2">
        <v>1039</v>
      </c>
      <c r="I16" s="2" t="s">
        <v>50</v>
      </c>
      <c r="J16" s="2">
        <v>1</v>
      </c>
      <c r="K16" s="2">
        <v>8</v>
      </c>
      <c r="L16" s="2" t="s">
        <v>40</v>
      </c>
      <c r="M16" s="2">
        <v>0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6.2</v>
      </c>
      <c r="D17" s="2">
        <v>0.8</v>
      </c>
      <c r="E17" s="2">
        <v>2.1</v>
      </c>
      <c r="F17" s="2">
        <v>2</v>
      </c>
      <c r="G17" s="2">
        <v>99</v>
      </c>
      <c r="H17" s="2">
        <v>1032</v>
      </c>
      <c r="I17" s="2" t="s">
        <v>52</v>
      </c>
      <c r="J17" s="2">
        <v>1</v>
      </c>
      <c r="K17" s="2">
        <v>4</v>
      </c>
      <c r="L17" s="2" t="s">
        <v>41</v>
      </c>
      <c r="M17" s="2">
        <v>0.5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6.5</v>
      </c>
      <c r="D18" s="2">
        <v>1.9</v>
      </c>
      <c r="E18" s="2">
        <v>4.5</v>
      </c>
      <c r="F18" s="2">
        <v>4.0999999999999996</v>
      </c>
      <c r="G18" s="2">
        <v>90</v>
      </c>
      <c r="H18" s="2">
        <v>1024.3</v>
      </c>
      <c r="I18" s="2" t="s">
        <v>57</v>
      </c>
      <c r="J18" s="2">
        <v>1</v>
      </c>
      <c r="K18" s="2">
        <v>8</v>
      </c>
      <c r="L18" s="2" t="s">
        <v>39</v>
      </c>
      <c r="M18" s="2">
        <v>5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4</v>
      </c>
      <c r="D19" s="2">
        <v>3.2</v>
      </c>
      <c r="E19" s="2">
        <v>3.8</v>
      </c>
      <c r="F19" s="2">
        <v>3.5</v>
      </c>
      <c r="G19" s="2">
        <v>99</v>
      </c>
      <c r="H19" s="2">
        <v>1020.6</v>
      </c>
      <c r="I19" s="2" t="s">
        <v>53</v>
      </c>
      <c r="J19" s="2">
        <v>2</v>
      </c>
      <c r="K19" s="2">
        <v>8</v>
      </c>
      <c r="L19" s="2" t="s">
        <v>37</v>
      </c>
      <c r="M19" s="2">
        <v>0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5</v>
      </c>
      <c r="D20" s="2">
        <v>1.1000000000000001</v>
      </c>
      <c r="E20" s="2">
        <v>4</v>
      </c>
      <c r="F20" s="2">
        <v>3.6</v>
      </c>
      <c r="G20" s="2">
        <v>90</v>
      </c>
      <c r="H20" s="2">
        <v>1012.6</v>
      </c>
      <c r="I20" s="2" t="s">
        <v>51</v>
      </c>
      <c r="J20" s="2">
        <v>1</v>
      </c>
      <c r="K20" s="2">
        <v>8</v>
      </c>
      <c r="L20" s="2" t="s">
        <v>37</v>
      </c>
      <c r="M20" s="2">
        <v>6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3.8</v>
      </c>
      <c r="D21" s="2">
        <v>1.1000000000000001</v>
      </c>
      <c r="E21" s="2">
        <v>2</v>
      </c>
      <c r="F21" s="2">
        <v>1.5</v>
      </c>
      <c r="G21" s="2">
        <v>90</v>
      </c>
      <c r="H21" s="2">
        <v>1013.4</v>
      </c>
      <c r="I21" s="2" t="s">
        <v>12</v>
      </c>
      <c r="J21" s="2">
        <v>2</v>
      </c>
      <c r="K21" s="2">
        <v>0</v>
      </c>
      <c r="L21" s="2" t="s">
        <v>58</v>
      </c>
      <c r="M21" s="2">
        <v>0</v>
      </c>
      <c r="N21" s="2">
        <v>0.2</v>
      </c>
      <c r="O21" s="5"/>
    </row>
    <row r="22" spans="1:15" x14ac:dyDescent="0.2">
      <c r="A22" s="4">
        <v>18</v>
      </c>
      <c r="B22" s="2">
        <v>9</v>
      </c>
      <c r="C22" s="2">
        <v>0.8</v>
      </c>
      <c r="D22" s="2">
        <v>-1.5</v>
      </c>
      <c r="E22" s="2">
        <v>-1</v>
      </c>
      <c r="F22" s="2">
        <v>-1</v>
      </c>
      <c r="G22" s="2">
        <v>100</v>
      </c>
      <c r="H22" s="2">
        <v>1019</v>
      </c>
      <c r="I22" s="2" t="s">
        <v>57</v>
      </c>
      <c r="J22" s="2">
        <v>3</v>
      </c>
      <c r="K22" s="2">
        <v>1</v>
      </c>
      <c r="L22" s="2" t="s">
        <v>41</v>
      </c>
      <c r="M22" s="2">
        <v>0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1.5</v>
      </c>
      <c r="D23" s="2">
        <v>-5.6</v>
      </c>
      <c r="E23" s="2">
        <v>-4.4000000000000004</v>
      </c>
      <c r="F23" s="2">
        <v>-4</v>
      </c>
      <c r="G23" s="2">
        <v>85</v>
      </c>
      <c r="H23" s="2">
        <v>1015.2</v>
      </c>
      <c r="I23" s="2" t="s">
        <v>51</v>
      </c>
      <c r="J23" s="2">
        <v>1</v>
      </c>
      <c r="K23" s="2">
        <v>1</v>
      </c>
      <c r="L23" s="2" t="s">
        <v>33</v>
      </c>
      <c r="M23" s="2">
        <v>0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2.7</v>
      </c>
      <c r="D24" s="2">
        <v>-5.0999999999999996</v>
      </c>
      <c r="E24" s="2">
        <v>-2.4</v>
      </c>
      <c r="F24" s="2">
        <v>-2.8</v>
      </c>
      <c r="G24" s="2">
        <v>99</v>
      </c>
      <c r="H24" s="2">
        <v>999.2</v>
      </c>
      <c r="I24" s="2" t="s">
        <v>11</v>
      </c>
      <c r="J24" s="2">
        <v>1</v>
      </c>
      <c r="K24" s="2">
        <v>0</v>
      </c>
      <c r="L24" s="2" t="s">
        <v>58</v>
      </c>
      <c r="M24" s="2">
        <v>0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1.5</v>
      </c>
      <c r="D25" s="2">
        <v>-3</v>
      </c>
      <c r="E25" s="2">
        <v>-0.2</v>
      </c>
      <c r="F25" s="2">
        <v>-0.4</v>
      </c>
      <c r="G25" s="2">
        <v>99</v>
      </c>
      <c r="H25" s="2">
        <v>992.4</v>
      </c>
      <c r="I25" s="2" t="s">
        <v>49</v>
      </c>
      <c r="J25" s="2">
        <v>2</v>
      </c>
      <c r="K25" s="2">
        <v>0</v>
      </c>
      <c r="L25" s="2" t="s">
        <v>58</v>
      </c>
      <c r="M25" s="2">
        <v>0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2.5</v>
      </c>
      <c r="D26" s="2">
        <v>-3.5</v>
      </c>
      <c r="E26" s="2">
        <v>-2.7</v>
      </c>
      <c r="F26" s="2">
        <v>-2.7</v>
      </c>
      <c r="G26" s="2">
        <v>100</v>
      </c>
      <c r="H26" s="2">
        <v>985.1</v>
      </c>
      <c r="I26" s="2" t="s">
        <v>53</v>
      </c>
      <c r="J26" s="2">
        <v>1</v>
      </c>
      <c r="K26" s="2">
        <v>0</v>
      </c>
      <c r="L26" s="2" t="s">
        <v>58</v>
      </c>
      <c r="M26" s="2">
        <v>0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71">
        <v>2</v>
      </c>
      <c r="D27" s="2">
        <v>-3.4</v>
      </c>
      <c r="E27" s="2">
        <v>-1.4</v>
      </c>
      <c r="F27" s="2">
        <v>-1.5</v>
      </c>
      <c r="G27" s="2">
        <v>99</v>
      </c>
      <c r="H27" s="2">
        <v>990.5</v>
      </c>
      <c r="I27" s="2" t="s">
        <v>49</v>
      </c>
      <c r="J27" s="2">
        <v>2</v>
      </c>
      <c r="K27" s="2">
        <v>0</v>
      </c>
      <c r="L27" s="2" t="s">
        <v>58</v>
      </c>
      <c r="M27" s="2">
        <v>0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2</v>
      </c>
      <c r="D28" s="2">
        <v>-2</v>
      </c>
      <c r="E28" s="71">
        <v>1.1000000000000001</v>
      </c>
      <c r="F28" s="2">
        <v>1.1000000000000001</v>
      </c>
      <c r="G28" s="2">
        <v>100</v>
      </c>
      <c r="H28" s="2">
        <v>987.7</v>
      </c>
      <c r="I28" s="2" t="s">
        <v>15</v>
      </c>
      <c r="J28" s="2">
        <v>1</v>
      </c>
      <c r="K28" s="2">
        <v>8</v>
      </c>
      <c r="L28" s="2" t="s">
        <v>37</v>
      </c>
      <c r="M28" s="2">
        <v>0.25</v>
      </c>
      <c r="N28" s="2">
        <v>0.1</v>
      </c>
      <c r="O28" s="5"/>
    </row>
    <row r="29" spans="1:15" x14ac:dyDescent="0.2">
      <c r="A29" s="4">
        <v>25</v>
      </c>
      <c r="B29" s="2">
        <v>9</v>
      </c>
      <c r="C29" s="2">
        <v>5.6</v>
      </c>
      <c r="D29" s="2">
        <v>0.6</v>
      </c>
      <c r="E29" s="2">
        <v>1</v>
      </c>
      <c r="F29" s="2">
        <v>1</v>
      </c>
      <c r="G29" s="2">
        <v>100</v>
      </c>
      <c r="H29" s="2">
        <v>1000.9</v>
      </c>
      <c r="I29" s="2" t="s">
        <v>11</v>
      </c>
      <c r="J29" s="2">
        <v>2</v>
      </c>
      <c r="K29" s="2">
        <v>4</v>
      </c>
      <c r="L29" s="2" t="s">
        <v>41</v>
      </c>
      <c r="M29" s="2">
        <v>1.5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7.4</v>
      </c>
      <c r="D30" s="2">
        <v>0.7</v>
      </c>
      <c r="E30" s="2">
        <v>5</v>
      </c>
      <c r="F30" s="2">
        <v>4.5</v>
      </c>
      <c r="G30" s="2">
        <v>90</v>
      </c>
      <c r="H30" s="2">
        <v>998.1</v>
      </c>
      <c r="I30" s="2" t="s">
        <v>10</v>
      </c>
      <c r="J30" s="2">
        <v>2</v>
      </c>
      <c r="K30" s="2">
        <v>0</v>
      </c>
      <c r="L30" s="2" t="s">
        <v>58</v>
      </c>
      <c r="M30" s="2">
        <v>1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6</v>
      </c>
      <c r="D31" s="2">
        <v>3.4</v>
      </c>
      <c r="E31" s="2">
        <v>4.9000000000000004</v>
      </c>
      <c r="F31" s="2">
        <v>4.2</v>
      </c>
      <c r="G31" s="2">
        <v>84</v>
      </c>
      <c r="H31" s="2">
        <v>994.1</v>
      </c>
      <c r="I31" s="2" t="s">
        <v>10</v>
      </c>
      <c r="J31" s="2">
        <v>2</v>
      </c>
      <c r="K31" s="2">
        <v>7</v>
      </c>
      <c r="L31" s="2" t="s">
        <v>39</v>
      </c>
      <c r="M31" s="2">
        <v>0.5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3</v>
      </c>
      <c r="D32" s="2">
        <v>-2.4</v>
      </c>
      <c r="E32" s="2">
        <v>-1</v>
      </c>
      <c r="F32" s="2">
        <v>-1</v>
      </c>
      <c r="G32" s="2">
        <v>100</v>
      </c>
      <c r="H32" s="2">
        <v>1005.6</v>
      </c>
      <c r="I32" s="2" t="s">
        <v>49</v>
      </c>
      <c r="J32" s="2">
        <v>1</v>
      </c>
      <c r="K32" s="2">
        <v>8</v>
      </c>
      <c r="L32" s="2" t="s">
        <v>40</v>
      </c>
      <c r="M32" s="2">
        <v>0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4</v>
      </c>
      <c r="D33" s="2">
        <v>-1.6</v>
      </c>
      <c r="E33" s="2">
        <v>3</v>
      </c>
      <c r="F33" s="2">
        <v>2.5</v>
      </c>
      <c r="G33" s="2">
        <v>90</v>
      </c>
      <c r="H33" s="2">
        <v>1000.7</v>
      </c>
      <c r="I33" s="2" t="s">
        <v>50</v>
      </c>
      <c r="J33" s="2">
        <v>3</v>
      </c>
      <c r="K33" s="2">
        <v>8</v>
      </c>
      <c r="L33" s="2" t="s">
        <v>39</v>
      </c>
      <c r="M33" s="2">
        <v>9.5</v>
      </c>
      <c r="N33" s="2">
        <v>0.5</v>
      </c>
      <c r="O33" s="5"/>
    </row>
    <row r="34" spans="1:15" x14ac:dyDescent="0.2">
      <c r="A34" s="4">
        <v>30</v>
      </c>
      <c r="B34" s="2">
        <v>9</v>
      </c>
      <c r="C34" s="2">
        <v>3.2</v>
      </c>
      <c r="D34" s="2">
        <v>0.7</v>
      </c>
      <c r="E34" s="2">
        <v>3.3</v>
      </c>
      <c r="F34" s="2">
        <v>3</v>
      </c>
      <c r="G34" s="2">
        <v>90</v>
      </c>
      <c r="H34" s="2">
        <v>993.9</v>
      </c>
      <c r="I34" s="2" t="s">
        <v>50</v>
      </c>
      <c r="J34" s="2">
        <v>3</v>
      </c>
      <c r="K34" s="2">
        <v>8</v>
      </c>
      <c r="L34" s="2" t="s">
        <v>39</v>
      </c>
      <c r="M34" s="2">
        <v>2</v>
      </c>
      <c r="N34" s="2">
        <v>0</v>
      </c>
      <c r="O34" s="5"/>
    </row>
    <row r="35" spans="1:15" x14ac:dyDescent="0.2">
      <c r="A35" s="4">
        <v>31</v>
      </c>
      <c r="B35" s="2">
        <v>9</v>
      </c>
      <c r="C35" s="68">
        <v>3.9</v>
      </c>
      <c r="D35" s="2">
        <v>1.5</v>
      </c>
      <c r="E35" s="2">
        <v>1.5</v>
      </c>
      <c r="F35" s="2">
        <v>0.8</v>
      </c>
      <c r="G35" s="2">
        <v>90</v>
      </c>
      <c r="H35" s="2">
        <v>1003.2</v>
      </c>
      <c r="I35" s="2" t="s">
        <v>50</v>
      </c>
      <c r="J35" s="2">
        <v>2</v>
      </c>
      <c r="K35" s="2">
        <v>4</v>
      </c>
      <c r="L35" s="2" t="s">
        <v>37</v>
      </c>
      <c r="M35" s="2">
        <v>0</v>
      </c>
      <c r="N35" s="69">
        <v>0</v>
      </c>
      <c r="O35" s="5"/>
    </row>
    <row r="36" spans="1:15" x14ac:dyDescent="0.2">
      <c r="B36" s="51" t="s">
        <v>44</v>
      </c>
      <c r="H36" s="16"/>
      <c r="M36" s="66"/>
      <c r="N36" s="67"/>
    </row>
    <row r="37" spans="1:15" ht="15.75" thickBot="1" x14ac:dyDescent="0.3">
      <c r="H37" s="16"/>
      <c r="M37" s="61" t="s">
        <v>27</v>
      </c>
      <c r="N37" s="62" t="s">
        <v>27</v>
      </c>
    </row>
    <row r="38" spans="1:15" ht="20.25" customHeight="1" x14ac:dyDescent="0.25">
      <c r="B38" s="13" t="s">
        <v>24</v>
      </c>
      <c r="C38" s="17">
        <f>AVERAGE(C4:C35)</f>
        <v>5.6967741935483867</v>
      </c>
      <c r="D38" s="17">
        <f>AVERAGE(D5:D35)</f>
        <v>0.50645161290322582</v>
      </c>
      <c r="E38" s="17">
        <f>AVERAGE(E5:E35)</f>
        <v>3.0161290322580636</v>
      </c>
      <c r="F38" s="17"/>
      <c r="G38" s="17">
        <f>AVERAGE(G5:G35)</f>
        <v>93.516129032258064</v>
      </c>
      <c r="H38" s="18">
        <f>AVERAGE(H5:H35)</f>
        <v>1006.9870967741937</v>
      </c>
      <c r="I38" s="19"/>
      <c r="J38" s="20">
        <f>AVERAGE(J5:J35)</f>
        <v>1.6774193548387097</v>
      </c>
      <c r="K38" s="21">
        <f>AVERAGE(K5:K35)</f>
        <v>4.67741935483871</v>
      </c>
      <c r="L38" s="19"/>
      <c r="M38" s="63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MAX(C4:C35)</f>
        <v>12</v>
      </c>
      <c r="D39" s="22">
        <f>MAX(D5:D35)</f>
        <v>6.5</v>
      </c>
      <c r="E39" s="22">
        <f>MAX(E5:E35)</f>
        <v>9.3000000000000007</v>
      </c>
      <c r="F39" s="22"/>
      <c r="G39" s="22">
        <f>MAX(G5:G35)</f>
        <v>100</v>
      </c>
      <c r="H39" s="23">
        <f>MAX(H5:H35)</f>
        <v>1039</v>
      </c>
      <c r="I39" s="24"/>
      <c r="J39" s="25">
        <f>MAX(J5:J35)</f>
        <v>4</v>
      </c>
      <c r="K39" s="26">
        <f>MAX(K5:K35)</f>
        <v>8</v>
      </c>
      <c r="L39" s="24"/>
      <c r="M39" s="64">
        <f>SUM(M4:M35)</f>
        <v>57.5</v>
      </c>
      <c r="N39" s="70">
        <f>SUM(N4:N35)</f>
        <v>0.8</v>
      </c>
    </row>
    <row r="40" spans="1:15" ht="20.25" customHeight="1" thickBot="1" x14ac:dyDescent="0.3">
      <c r="B40" s="15" t="s">
        <v>26</v>
      </c>
      <c r="C40" s="27">
        <f>MIN(C4:C35)</f>
        <v>0.8</v>
      </c>
      <c r="D40" s="27">
        <f>MIN(D5:D35)</f>
        <v>-5.6</v>
      </c>
      <c r="E40" s="27">
        <f>MIN(E5:E35)</f>
        <v>-4.4000000000000004</v>
      </c>
      <c r="F40" s="27"/>
      <c r="G40" s="27">
        <f>MIN(G5:G35)</f>
        <v>80</v>
      </c>
      <c r="H40" s="28">
        <f>MIN(H5:H35)</f>
        <v>985.1</v>
      </c>
      <c r="I40" s="24"/>
      <c r="J40" s="29">
        <f>MIN(J5:J35)</f>
        <v>0</v>
      </c>
      <c r="K40" s="30">
        <f>MIN(K5:K35)</f>
        <v>0</v>
      </c>
      <c r="L40" s="24"/>
      <c r="M40" s="59" t="s">
        <v>55</v>
      </c>
      <c r="N40" s="60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2"/>
      <c r="C43" s="73"/>
      <c r="D43" s="74"/>
      <c r="E43" s="73"/>
      <c r="F43" s="73"/>
      <c r="G43" s="75"/>
      <c r="H43" s="76"/>
      <c r="J43" s="49" t="s">
        <v>22</v>
      </c>
      <c r="K43" s="50">
        <f>COUNTIF(L5:L35,"C.")</f>
        <v>7</v>
      </c>
    </row>
    <row r="44" spans="1:15" x14ac:dyDescent="0.2">
      <c r="B44" s="72"/>
      <c r="C44" s="73"/>
      <c r="D44" s="74"/>
      <c r="E44" s="73"/>
      <c r="F44" s="73"/>
      <c r="G44" s="75"/>
      <c r="H44" s="76"/>
      <c r="J44" s="48" t="s">
        <v>33</v>
      </c>
      <c r="K44" s="38">
        <f>COUNTIF(L5:L35,"Ci.")</f>
        <v>1</v>
      </c>
    </row>
    <row r="45" spans="1:15" x14ac:dyDescent="0.2">
      <c r="B45" s="77"/>
      <c r="C45" s="73"/>
      <c r="D45" s="77"/>
      <c r="E45" s="73"/>
      <c r="F45" s="73"/>
      <c r="G45" s="75"/>
      <c r="H45" s="77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1</v>
      </c>
    </row>
    <row r="47" spans="1:15" x14ac:dyDescent="0.2">
      <c r="J47" s="39" t="s">
        <v>36</v>
      </c>
      <c r="K47" s="40">
        <f>COUNTIF(L5:L35,"Ac.")</f>
        <v>0</v>
      </c>
    </row>
    <row r="48" spans="1:15" x14ac:dyDescent="0.2">
      <c r="J48" s="39" t="s">
        <v>37</v>
      </c>
      <c r="K48" s="40">
        <f>COUNTIF(L5:L35,"As.")</f>
        <v>4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7</v>
      </c>
    </row>
    <row r="51" spans="10:11" x14ac:dyDescent="0.2">
      <c r="J51" s="39" t="s">
        <v>40</v>
      </c>
      <c r="K51" s="40">
        <f>COUNTIF(L5:L35,"St.")</f>
        <v>4</v>
      </c>
    </row>
    <row r="52" spans="10:11" x14ac:dyDescent="0.2">
      <c r="J52" s="39" t="s">
        <v>41</v>
      </c>
      <c r="K52" s="40">
        <f>COUNTIF(L5:L35,"Cu.")</f>
        <v>7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24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2">
        <v>0</v>
      </c>
      <c r="C196" s="40">
        <f>COUNTIF(I5:I35,"0")</f>
        <v>2</v>
      </c>
      <c r="E196"/>
      <c r="F196"/>
      <c r="L196" s="9"/>
      <c r="N196"/>
    </row>
    <row r="197" spans="2:14" x14ac:dyDescent="0.2">
      <c r="B197" s="53" t="s">
        <v>12</v>
      </c>
      <c r="C197" s="40">
        <f>COUNTIF(I5:I35,"N")</f>
        <v>1</v>
      </c>
      <c r="E197"/>
      <c r="F197"/>
      <c r="L197" s="9"/>
      <c r="N197"/>
    </row>
    <row r="198" spans="2:14" x14ac:dyDescent="0.2">
      <c r="B198" s="54" t="s">
        <v>52</v>
      </c>
      <c r="C198" s="40">
        <f>COUNTIF(I5:I35,"NNE")</f>
        <v>1</v>
      </c>
      <c r="E198"/>
      <c r="F198"/>
      <c r="L198" s="9"/>
      <c r="N198"/>
    </row>
    <row r="199" spans="2:14" x14ac:dyDescent="0.2">
      <c r="B199" s="53" t="s">
        <v>13</v>
      </c>
      <c r="C199" s="40">
        <f>COUNTIF(I5:I35,"NE")</f>
        <v>0</v>
      </c>
      <c r="E199"/>
      <c r="F199"/>
      <c r="L199" s="9"/>
      <c r="N199"/>
    </row>
    <row r="200" spans="2:14" x14ac:dyDescent="0.2">
      <c r="B200" s="54" t="s">
        <v>50</v>
      </c>
      <c r="C200" s="40">
        <f>COUNTIF(I5:I35,"ENE")</f>
        <v>4</v>
      </c>
      <c r="E200"/>
      <c r="F200"/>
      <c r="L200" s="9"/>
      <c r="N200"/>
    </row>
    <row r="201" spans="2:14" x14ac:dyDescent="0.2">
      <c r="B201" s="53" t="s">
        <v>17</v>
      </c>
      <c r="C201" s="40">
        <f>COUNTIF(I5:I35,"E")</f>
        <v>0</v>
      </c>
      <c r="E201"/>
      <c r="F201"/>
      <c r="L201" s="9"/>
      <c r="N201"/>
    </row>
    <row r="202" spans="2:14" x14ac:dyDescent="0.2">
      <c r="B202" s="55" t="s">
        <v>47</v>
      </c>
      <c r="C202" s="40">
        <f>COUNTIF(I5:I35,"ESE")</f>
        <v>0</v>
      </c>
      <c r="E202"/>
      <c r="F202"/>
      <c r="L202" s="9"/>
      <c r="N202"/>
    </row>
    <row r="203" spans="2:14" x14ac:dyDescent="0.2">
      <c r="B203" s="53" t="s">
        <v>16</v>
      </c>
      <c r="C203" s="40">
        <f>COUNTIF(I5:I35,"SE")</f>
        <v>0</v>
      </c>
      <c r="E203"/>
      <c r="F203"/>
      <c r="L203" s="9"/>
      <c r="N203"/>
    </row>
    <row r="204" spans="2:14" x14ac:dyDescent="0.2">
      <c r="B204" s="55" t="s">
        <v>53</v>
      </c>
      <c r="C204" s="40">
        <f>COUNTIF(I5:I35,"SSE")</f>
        <v>2</v>
      </c>
      <c r="E204"/>
      <c r="F204"/>
      <c r="L204" s="9"/>
      <c r="N204"/>
    </row>
    <row r="205" spans="2:14" x14ac:dyDescent="0.2">
      <c r="B205" s="53" t="s">
        <v>15</v>
      </c>
      <c r="C205" s="40">
        <f>COUNTIF(I5:I35,"S")</f>
        <v>3</v>
      </c>
      <c r="E205"/>
      <c r="F205"/>
      <c r="L205" s="9"/>
      <c r="N205"/>
    </row>
    <row r="206" spans="2:14" x14ac:dyDescent="0.2">
      <c r="B206" s="55" t="s">
        <v>49</v>
      </c>
      <c r="C206" s="40">
        <f>COUNTIF(I5:I35,"SSW")</f>
        <v>4</v>
      </c>
      <c r="E206"/>
      <c r="F206"/>
      <c r="L206" s="9"/>
      <c r="N206"/>
    </row>
    <row r="207" spans="2:14" x14ac:dyDescent="0.2">
      <c r="B207" s="53" t="s">
        <v>10</v>
      </c>
      <c r="C207" s="40">
        <f>COUNTIF(I5:I35,"SW")</f>
        <v>5</v>
      </c>
      <c r="E207"/>
      <c r="F207"/>
      <c r="L207" s="9"/>
      <c r="N207"/>
    </row>
    <row r="208" spans="2:14" x14ac:dyDescent="0.2">
      <c r="B208" s="55" t="s">
        <v>48</v>
      </c>
      <c r="C208" s="40">
        <f>COUNTIF(I5:I35,"WSW")</f>
        <v>1</v>
      </c>
    </row>
    <row r="209" spans="2:3" x14ac:dyDescent="0.2">
      <c r="B209" s="53" t="s">
        <v>11</v>
      </c>
      <c r="C209" s="40">
        <f>COUNTIF(I5:I35,"W")</f>
        <v>3</v>
      </c>
    </row>
    <row r="210" spans="2:3" x14ac:dyDescent="0.2">
      <c r="B210" s="55" t="s">
        <v>51</v>
      </c>
      <c r="C210" s="40">
        <f>COUNTIF(I5:I35,"WNW")</f>
        <v>3</v>
      </c>
    </row>
    <row r="211" spans="2:3" x14ac:dyDescent="0.2">
      <c r="B211" s="56" t="s">
        <v>14</v>
      </c>
      <c r="C211" s="40">
        <f>COUNTIF(I5:I35,"NW")</f>
        <v>0</v>
      </c>
    </row>
    <row r="212" spans="2:3" ht="13.5" thickBot="1" x14ac:dyDescent="0.25">
      <c r="B212" s="55" t="s">
        <v>57</v>
      </c>
      <c r="C212" s="38">
        <f>COUNTIF(I5:I35,"NNW")</f>
        <v>2</v>
      </c>
    </row>
    <row r="213" spans="2:3" ht="13.5" thickBot="1" x14ac:dyDescent="0.25">
      <c r="B213" s="43" t="s">
        <v>30</v>
      </c>
      <c r="C213" s="50">
        <f>SUM(C197:C212)</f>
        <v>29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2016-01-03T11:32:34Z</dcterms:modified>
</cp:coreProperties>
</file>